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defaultThemeVersion="124226"/>
  <mc:AlternateContent xmlns:mc="http://schemas.openxmlformats.org/markup-compatibility/2006">
    <mc:Choice Requires="x15">
      <x15ac:absPath xmlns:x15ac="http://schemas.microsoft.com/office/spreadsheetml/2010/11/ac" url="C:\MDM\BKP_07.07.2017\2019-20\Manipur\"/>
    </mc:Choice>
  </mc:AlternateContent>
  <xr:revisionPtr revIDLastSave="0" documentId="8_{0E038C63-B7BC-44DE-8AE2-95128D42C9D7}" xr6:coauthVersionLast="43" xr6:coauthVersionMax="43" xr10:uidLastSave="{00000000-0000-0000-0000-000000000000}"/>
  <bookViews>
    <workbookView xWindow="-110" yWindow="-110" windowWidth="19420" windowHeight="10420" xr2:uid="{00000000-000D-0000-FFFF-FFFF00000000}"/>
  </bookViews>
  <sheets>
    <sheet name="Manipur" sheetId="1" r:id="rId1"/>
  </sheets>
  <externalReferences>
    <externalReference r:id="rId2"/>
  </externalReferences>
  <definedNames>
    <definedName name="_xlnm._FilterDatabase" localSheetId="0" hidden="1">Manipur!$A$443:$E$454</definedName>
    <definedName name="_xlnm.Print_Area" localSheetId="0">Manipur!$A$1:$H$705</definedName>
  </definedNames>
  <calcPr calcId="181029"/>
  <fileRecoveryPr repairLoad="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546" i="1" l="1"/>
  <c r="L547" i="1"/>
  <c r="K546" i="1"/>
  <c r="J546" i="1"/>
  <c r="J545" i="1"/>
  <c r="F528" i="1" l="1"/>
  <c r="F529" i="1"/>
  <c r="F530" i="1"/>
  <c r="F531" i="1"/>
  <c r="F532" i="1"/>
  <c r="F533" i="1"/>
  <c r="F534" i="1"/>
  <c r="F535" i="1"/>
  <c r="F536" i="1"/>
  <c r="F537" i="1"/>
  <c r="F538" i="1"/>
  <c r="F539" i="1"/>
  <c r="F540" i="1"/>
  <c r="F541" i="1"/>
  <c r="F542" i="1"/>
  <c r="F543" i="1"/>
  <c r="F521" i="1"/>
  <c r="F520" i="1"/>
  <c r="F519" i="1"/>
  <c r="F518" i="1"/>
  <c r="F517" i="1"/>
  <c r="F516" i="1"/>
  <c r="F515" i="1"/>
  <c r="F514" i="1"/>
  <c r="F513" i="1"/>
  <c r="F512" i="1"/>
  <c r="F511" i="1"/>
  <c r="F510" i="1"/>
  <c r="F509" i="1"/>
  <c r="F508" i="1"/>
  <c r="F507" i="1"/>
  <c r="F505" i="1"/>
  <c r="N511" i="1"/>
  <c r="O511" i="1" s="1"/>
  <c r="M520" i="1"/>
  <c r="M519" i="1"/>
  <c r="M518" i="1"/>
  <c r="M517" i="1"/>
  <c r="M516" i="1"/>
  <c r="M515" i="1"/>
  <c r="M514" i="1"/>
  <c r="M513" i="1"/>
  <c r="M512" i="1"/>
  <c r="M511" i="1"/>
  <c r="M510" i="1"/>
  <c r="M509" i="1"/>
  <c r="M508" i="1"/>
  <c r="M507" i="1"/>
  <c r="M506" i="1"/>
  <c r="M505" i="1"/>
  <c r="K505" i="1"/>
  <c r="N505" i="1" s="1"/>
  <c r="O505" i="1" s="1"/>
  <c r="K506" i="1"/>
  <c r="N506" i="1" s="1"/>
  <c r="O506" i="1" s="1"/>
  <c r="K507" i="1"/>
  <c r="N507" i="1" s="1"/>
  <c r="O507" i="1" s="1"/>
  <c r="K508" i="1"/>
  <c r="N508" i="1" s="1"/>
  <c r="O508" i="1" s="1"/>
  <c r="K509" i="1"/>
  <c r="N509" i="1" s="1"/>
  <c r="O509" i="1" s="1"/>
  <c r="K510" i="1"/>
  <c r="N510" i="1" s="1"/>
  <c r="O510" i="1" s="1"/>
  <c r="K511" i="1"/>
  <c r="K512" i="1"/>
  <c r="N512" i="1" s="1"/>
  <c r="O512" i="1" s="1"/>
  <c r="K513" i="1"/>
  <c r="N513" i="1" s="1"/>
  <c r="O513" i="1" s="1"/>
  <c r="K514" i="1"/>
  <c r="N514" i="1" s="1"/>
  <c r="O514" i="1" s="1"/>
  <c r="K515" i="1"/>
  <c r="N515" i="1" s="1"/>
  <c r="O515" i="1" s="1"/>
  <c r="K516" i="1"/>
  <c r="N516" i="1" s="1"/>
  <c r="O516" i="1" s="1"/>
  <c r="K517" i="1"/>
  <c r="N517" i="1" s="1"/>
  <c r="O517" i="1" s="1"/>
  <c r="K518" i="1"/>
  <c r="N518" i="1" s="1"/>
  <c r="O518" i="1" s="1"/>
  <c r="K519" i="1"/>
  <c r="N519" i="1" s="1"/>
  <c r="O519" i="1" s="1"/>
  <c r="K520" i="1"/>
  <c r="N520" i="1" s="1"/>
  <c r="O520" i="1" s="1"/>
  <c r="E207" i="1"/>
  <c r="E206" i="1"/>
  <c r="E205" i="1"/>
  <c r="E204" i="1"/>
  <c r="E203" i="1"/>
  <c r="E202" i="1"/>
  <c r="E201" i="1"/>
  <c r="E200" i="1"/>
  <c r="E199" i="1"/>
  <c r="E197" i="1"/>
  <c r="E196" i="1"/>
  <c r="E195" i="1"/>
  <c r="E194" i="1"/>
  <c r="E193" i="1"/>
  <c r="E192" i="1"/>
  <c r="E191" i="1"/>
  <c r="O201" i="1"/>
  <c r="O202" i="1"/>
  <c r="O203" i="1"/>
  <c r="O204" i="1"/>
  <c r="O205" i="1"/>
  <c r="O206" i="1"/>
  <c r="O207" i="1"/>
  <c r="O208" i="1"/>
  <c r="O209" i="1"/>
  <c r="O210" i="1"/>
  <c r="O211" i="1"/>
  <c r="O212" i="1"/>
  <c r="O213" i="1"/>
  <c r="O214" i="1"/>
  <c r="O215" i="1"/>
  <c r="O216" i="1"/>
  <c r="E452" i="1"/>
  <c r="E451" i="1"/>
  <c r="E450" i="1"/>
  <c r="E449" i="1"/>
  <c r="E448" i="1"/>
  <c r="E446" i="1"/>
  <c r="E445" i="1"/>
  <c r="E444" i="1"/>
  <c r="E443" i="1"/>
  <c r="E442" i="1"/>
  <c r="E441" i="1"/>
  <c r="E440" i="1"/>
  <c r="E439" i="1"/>
  <c r="E438" i="1"/>
  <c r="E437" i="1"/>
  <c r="E436" i="1"/>
  <c r="K437" i="1"/>
  <c r="K438" i="1"/>
  <c r="K439" i="1"/>
  <c r="K440" i="1"/>
  <c r="K441" i="1"/>
  <c r="K442" i="1"/>
  <c r="K443" i="1"/>
  <c r="K444" i="1"/>
  <c r="K445" i="1"/>
  <c r="K446" i="1"/>
  <c r="K447" i="1"/>
  <c r="K448" i="1"/>
  <c r="K449" i="1"/>
  <c r="K450" i="1"/>
  <c r="K451" i="1"/>
  <c r="K452" i="1"/>
  <c r="G420" i="1"/>
  <c r="G411" i="1"/>
  <c r="F411" i="1"/>
  <c r="F412" i="1"/>
  <c r="G412" i="1" s="1"/>
  <c r="F413" i="1"/>
  <c r="G413" i="1" s="1"/>
  <c r="F414" i="1"/>
  <c r="G414" i="1" s="1"/>
  <c r="F415" i="1"/>
  <c r="G415" i="1" s="1"/>
  <c r="F416" i="1"/>
  <c r="G416" i="1" s="1"/>
  <c r="F417" i="1"/>
  <c r="G417" i="1" s="1"/>
  <c r="F418" i="1"/>
  <c r="F419" i="1"/>
  <c r="G419" i="1" s="1"/>
  <c r="F420" i="1"/>
  <c r="F421" i="1"/>
  <c r="G421" i="1" s="1"/>
  <c r="F422" i="1"/>
  <c r="G422" i="1" s="1"/>
  <c r="F423" i="1"/>
  <c r="G423" i="1" s="1"/>
  <c r="F424" i="1"/>
  <c r="G424" i="1" s="1"/>
  <c r="F425" i="1"/>
  <c r="G425" i="1" s="1"/>
  <c r="F426" i="1"/>
  <c r="G426" i="1" s="1"/>
  <c r="K411" i="1"/>
  <c r="K412" i="1"/>
  <c r="K413" i="1"/>
  <c r="K414" i="1"/>
  <c r="K415" i="1"/>
  <c r="K416" i="1"/>
  <c r="K417" i="1"/>
  <c r="K418" i="1"/>
  <c r="K419" i="1"/>
  <c r="K420" i="1"/>
  <c r="K421" i="1"/>
  <c r="K422" i="1"/>
  <c r="K423" i="1"/>
  <c r="K424" i="1"/>
  <c r="K425" i="1"/>
  <c r="K426" i="1"/>
  <c r="E391" i="1"/>
  <c r="E390" i="1"/>
  <c r="E388" i="1"/>
  <c r="E387" i="1"/>
  <c r="E386" i="1"/>
  <c r="E385" i="1"/>
  <c r="E384" i="1"/>
  <c r="E383" i="1"/>
  <c r="E382" i="1"/>
  <c r="E381" i="1"/>
  <c r="E380" i="1"/>
  <c r="E379" i="1"/>
  <c r="E378" i="1"/>
  <c r="E377" i="1"/>
  <c r="E376" i="1"/>
  <c r="E375" i="1"/>
  <c r="K376" i="1"/>
  <c r="K377" i="1"/>
  <c r="K378" i="1"/>
  <c r="K379" i="1"/>
  <c r="K380" i="1"/>
  <c r="K381" i="1"/>
  <c r="K382" i="1"/>
  <c r="K383" i="1"/>
  <c r="K384" i="1"/>
  <c r="K385" i="1"/>
  <c r="K386" i="1"/>
  <c r="K387" i="1"/>
  <c r="K388" i="1"/>
  <c r="K389" i="1"/>
  <c r="K390" i="1"/>
  <c r="K391" i="1"/>
  <c r="K375" i="1"/>
  <c r="E369" i="1"/>
  <c r="E368" i="1"/>
  <c r="E367" i="1"/>
  <c r="E365" i="1"/>
  <c r="E364" i="1"/>
  <c r="E363" i="1"/>
  <c r="E362" i="1"/>
  <c r="E361" i="1"/>
  <c r="E360" i="1"/>
  <c r="E359" i="1"/>
  <c r="E358" i="1"/>
  <c r="E357" i="1"/>
  <c r="E356" i="1"/>
  <c r="E355" i="1"/>
  <c r="E354" i="1"/>
  <c r="E353" i="1"/>
  <c r="O354" i="1"/>
  <c r="O355" i="1"/>
  <c r="O356" i="1"/>
  <c r="O357" i="1"/>
  <c r="O358" i="1"/>
  <c r="O359" i="1"/>
  <c r="O360" i="1"/>
  <c r="O361" i="1"/>
  <c r="O362" i="1"/>
  <c r="O363" i="1"/>
  <c r="O364" i="1"/>
  <c r="O365" i="1"/>
  <c r="O366" i="1"/>
  <c r="O367" i="1"/>
  <c r="O368" i="1"/>
  <c r="O369" i="1"/>
  <c r="O353" i="1"/>
  <c r="K354" i="1"/>
  <c r="K355" i="1"/>
  <c r="K356" i="1"/>
  <c r="K357" i="1"/>
  <c r="K358" i="1"/>
  <c r="K359" i="1"/>
  <c r="K360" i="1"/>
  <c r="K361" i="1"/>
  <c r="K362" i="1"/>
  <c r="K363" i="1"/>
  <c r="K364" i="1"/>
  <c r="K365" i="1"/>
  <c r="K366" i="1"/>
  <c r="K367" i="1"/>
  <c r="K368" i="1"/>
  <c r="K369" i="1"/>
  <c r="K353" i="1"/>
  <c r="E317" i="1"/>
  <c r="E316" i="1"/>
  <c r="E315" i="1"/>
  <c r="E314" i="1"/>
  <c r="E312" i="1"/>
  <c r="E311" i="1"/>
  <c r="E310" i="1"/>
  <c r="E309" i="1"/>
  <c r="E308" i="1"/>
  <c r="E307" i="1"/>
  <c r="E306" i="1"/>
  <c r="E305" i="1"/>
  <c r="E304" i="1"/>
  <c r="E303" i="1"/>
  <c r="E302" i="1"/>
  <c r="E301" i="1"/>
  <c r="K302" i="1"/>
  <c r="K303" i="1"/>
  <c r="K304" i="1"/>
  <c r="K305" i="1"/>
  <c r="K306" i="1"/>
  <c r="K307" i="1"/>
  <c r="K308" i="1"/>
  <c r="K309" i="1"/>
  <c r="K310" i="1"/>
  <c r="K311" i="1"/>
  <c r="K312" i="1"/>
  <c r="K313" i="1"/>
  <c r="K314" i="1"/>
  <c r="K315" i="1"/>
  <c r="K316" i="1"/>
  <c r="K317" i="1"/>
  <c r="K301" i="1"/>
  <c r="F275" i="1"/>
  <c r="F276" i="1"/>
  <c r="F277" i="1"/>
  <c r="F278" i="1"/>
  <c r="F279" i="1"/>
  <c r="F280" i="1"/>
  <c r="F281" i="1"/>
  <c r="F282" i="1"/>
  <c r="F283" i="1"/>
  <c r="F284" i="1"/>
  <c r="F285" i="1"/>
  <c r="F286" i="1"/>
  <c r="F287" i="1"/>
  <c r="F288" i="1"/>
  <c r="F289" i="1"/>
  <c r="F290" i="1"/>
  <c r="K290" i="1"/>
  <c r="K275" i="1"/>
  <c r="K276" i="1"/>
  <c r="K277" i="1"/>
  <c r="K278" i="1"/>
  <c r="K279" i="1"/>
  <c r="K280" i="1"/>
  <c r="K281" i="1"/>
  <c r="K282" i="1"/>
  <c r="K283" i="1"/>
  <c r="K284" i="1"/>
  <c r="K285" i="1"/>
  <c r="K286" i="1"/>
  <c r="K287" i="1"/>
  <c r="K288" i="1"/>
  <c r="K289" i="1"/>
  <c r="K274" i="1"/>
  <c r="O275" i="1"/>
  <c r="O276" i="1"/>
  <c r="O277" i="1"/>
  <c r="O278" i="1"/>
  <c r="O279" i="1"/>
  <c r="O280" i="1"/>
  <c r="O281" i="1"/>
  <c r="O282" i="1"/>
  <c r="O283" i="1"/>
  <c r="O284" i="1"/>
  <c r="O285" i="1"/>
  <c r="O286" i="1"/>
  <c r="O287" i="1"/>
  <c r="O288" i="1"/>
  <c r="O289" i="1"/>
  <c r="O290" i="1"/>
  <c r="O274" i="1"/>
  <c r="E263" i="1"/>
  <c r="E261" i="1"/>
  <c r="E260" i="1"/>
  <c r="E259" i="1"/>
  <c r="E258" i="1"/>
  <c r="E257" i="1"/>
  <c r="E256" i="1"/>
  <c r="E255" i="1"/>
  <c r="E254" i="1"/>
  <c r="E253" i="1"/>
  <c r="E252" i="1"/>
  <c r="E251" i="1"/>
  <c r="E250" i="1"/>
  <c r="E249" i="1"/>
  <c r="E248" i="1"/>
  <c r="E247" i="1"/>
  <c r="K248" i="1"/>
  <c r="K249" i="1"/>
  <c r="K250" i="1"/>
  <c r="K251" i="1"/>
  <c r="K252" i="1"/>
  <c r="K253" i="1"/>
  <c r="K254" i="1"/>
  <c r="K255" i="1"/>
  <c r="K256" i="1"/>
  <c r="K257" i="1"/>
  <c r="K258" i="1"/>
  <c r="K259" i="1"/>
  <c r="K260" i="1"/>
  <c r="K261" i="1"/>
  <c r="K262" i="1"/>
  <c r="K263" i="1"/>
  <c r="K247" i="1"/>
  <c r="E239" i="1"/>
  <c r="E237" i="1"/>
  <c r="E236" i="1"/>
  <c r="E235" i="1"/>
  <c r="E234" i="1"/>
  <c r="E233" i="1"/>
  <c r="E232" i="1"/>
  <c r="E231" i="1"/>
  <c r="E230" i="1"/>
  <c r="E229" i="1"/>
  <c r="E228" i="1"/>
  <c r="E227" i="1"/>
  <c r="E226" i="1"/>
  <c r="E225" i="1"/>
  <c r="E224" i="1"/>
  <c r="D240" i="1"/>
  <c r="E240" i="1" s="1"/>
  <c r="K225" i="1"/>
  <c r="K226" i="1"/>
  <c r="K227" i="1"/>
  <c r="K228" i="1"/>
  <c r="K229" i="1"/>
  <c r="K230" i="1"/>
  <c r="K231" i="1"/>
  <c r="K232" i="1"/>
  <c r="K233" i="1"/>
  <c r="K234" i="1"/>
  <c r="K235" i="1"/>
  <c r="K236" i="1"/>
  <c r="K237" i="1"/>
  <c r="K238" i="1"/>
  <c r="K239" i="1"/>
  <c r="K240" i="1"/>
  <c r="K224" i="1"/>
  <c r="E198" i="1"/>
  <c r="O200" i="1"/>
  <c r="L216" i="1"/>
  <c r="L215" i="1"/>
  <c r="L214" i="1"/>
  <c r="L213" i="1"/>
  <c r="L211" i="1"/>
  <c r="L210" i="1"/>
  <c r="L209" i="1"/>
  <c r="L208" i="1"/>
  <c r="L207" i="1"/>
  <c r="L206" i="1"/>
  <c r="L205" i="1"/>
  <c r="L204" i="1"/>
  <c r="L203" i="1"/>
  <c r="L202" i="1"/>
  <c r="L201" i="1"/>
  <c r="L200" i="1"/>
  <c r="F577" i="1" l="1"/>
  <c r="F576" i="1"/>
  <c r="F575" i="1"/>
  <c r="F574" i="1"/>
  <c r="F573" i="1"/>
  <c r="F572" i="1"/>
  <c r="F571" i="1"/>
  <c r="F555" i="1"/>
  <c r="F554" i="1"/>
  <c r="F553" i="1"/>
  <c r="F552" i="1"/>
  <c r="F551" i="1"/>
  <c r="F550" i="1"/>
  <c r="F549" i="1"/>
  <c r="G533" i="1"/>
  <c r="G532" i="1"/>
  <c r="G531" i="1"/>
  <c r="G530" i="1"/>
  <c r="G529" i="1"/>
  <c r="G528" i="1"/>
  <c r="F527" i="1"/>
  <c r="G527" i="1" s="1"/>
  <c r="F506" i="1"/>
  <c r="F488" i="1"/>
  <c r="F487" i="1"/>
  <c r="F486" i="1"/>
  <c r="F485" i="1"/>
  <c r="F484" i="1"/>
  <c r="F483" i="1"/>
  <c r="F482" i="1"/>
  <c r="M488" i="1"/>
  <c r="M487" i="1"/>
  <c r="M486" i="1"/>
  <c r="M485" i="1"/>
  <c r="M484" i="1"/>
  <c r="M483" i="1"/>
  <c r="M482" i="1"/>
  <c r="L490" i="1"/>
  <c r="L489" i="1"/>
  <c r="L488" i="1"/>
  <c r="L487" i="1"/>
  <c r="L486" i="1"/>
  <c r="L485" i="1"/>
  <c r="L484" i="1"/>
  <c r="L483" i="1"/>
  <c r="L482" i="1"/>
  <c r="J489" i="1"/>
  <c r="N489" i="1" s="1"/>
  <c r="J488" i="1"/>
  <c r="N488" i="1" s="1"/>
  <c r="J487" i="1"/>
  <c r="N487" i="1" s="1"/>
  <c r="J486" i="1"/>
  <c r="N486" i="1" s="1"/>
  <c r="J485" i="1"/>
  <c r="N485" i="1" s="1"/>
  <c r="J484" i="1"/>
  <c r="N484" i="1" s="1"/>
  <c r="J483" i="1"/>
  <c r="N483" i="1" s="1"/>
  <c r="J482" i="1"/>
  <c r="N482" i="1" s="1"/>
  <c r="E466" i="1" l="1"/>
  <c r="E465" i="1"/>
  <c r="E464" i="1"/>
  <c r="E463" i="1"/>
  <c r="E462" i="1"/>
  <c r="E461" i="1"/>
  <c r="E460" i="1"/>
  <c r="E467" i="1"/>
  <c r="E468" i="1"/>
  <c r="K436" i="1"/>
  <c r="F410" i="1"/>
  <c r="G410" i="1" s="1"/>
  <c r="K410" i="1"/>
  <c r="G335" i="1"/>
  <c r="G334" i="1"/>
  <c r="G333" i="1"/>
  <c r="G332" i="1"/>
  <c r="G331" i="1"/>
  <c r="G330" i="1"/>
  <c r="G329" i="1"/>
  <c r="G328" i="1"/>
  <c r="F335" i="1"/>
  <c r="F334" i="1"/>
  <c r="F333" i="1"/>
  <c r="F332" i="1"/>
  <c r="F331" i="1"/>
  <c r="F330" i="1"/>
  <c r="F329" i="1"/>
  <c r="F328" i="1"/>
  <c r="D344" i="1"/>
  <c r="G280" i="1"/>
  <c r="G279" i="1"/>
  <c r="G278" i="1"/>
  <c r="G277" i="1"/>
  <c r="G276" i="1"/>
  <c r="G275" i="1"/>
  <c r="F274" i="1"/>
  <c r="G274" i="1" s="1"/>
  <c r="O232" i="1"/>
  <c r="O231" i="1"/>
  <c r="O230" i="1"/>
  <c r="O229" i="1"/>
  <c r="O228" i="1"/>
  <c r="O227" i="1"/>
  <c r="O226" i="1"/>
  <c r="O225" i="1"/>
  <c r="O224" i="1"/>
  <c r="L212" i="1"/>
  <c r="E177" i="1"/>
  <c r="F177" i="1" s="1"/>
  <c r="E176" i="1"/>
  <c r="F176" i="1" s="1"/>
  <c r="E175" i="1"/>
  <c r="F175" i="1" s="1"/>
  <c r="E174" i="1"/>
  <c r="F174" i="1" s="1"/>
  <c r="E173" i="1"/>
  <c r="F173" i="1" s="1"/>
  <c r="E172" i="1"/>
  <c r="F172" i="1" s="1"/>
  <c r="E171" i="1"/>
  <c r="F171" i="1" s="1"/>
  <c r="E170" i="1"/>
  <c r="F170" i="1" s="1"/>
  <c r="E155" i="1"/>
  <c r="F155" i="1" s="1"/>
  <c r="E154" i="1"/>
  <c r="F154" i="1" s="1"/>
  <c r="E153" i="1"/>
  <c r="F153" i="1" s="1"/>
  <c r="E152" i="1"/>
  <c r="F152" i="1" s="1"/>
  <c r="E151" i="1"/>
  <c r="F151" i="1" s="1"/>
  <c r="E150" i="1"/>
  <c r="F150" i="1" s="1"/>
  <c r="E149" i="1"/>
  <c r="F149" i="1" s="1"/>
  <c r="E134" i="1"/>
  <c r="F134" i="1" s="1"/>
  <c r="E133" i="1"/>
  <c r="F133" i="1" s="1"/>
  <c r="E132" i="1"/>
  <c r="F132" i="1" s="1"/>
  <c r="E131" i="1"/>
  <c r="F131" i="1" s="1"/>
  <c r="E130" i="1"/>
  <c r="F130" i="1" s="1"/>
  <c r="E129" i="1"/>
  <c r="F129" i="1" s="1"/>
  <c r="E128" i="1"/>
  <c r="F128" i="1" s="1"/>
  <c r="E113" i="1" l="1"/>
  <c r="F113" i="1" s="1"/>
  <c r="E112" i="1"/>
  <c r="F112" i="1" s="1"/>
  <c r="E111" i="1"/>
  <c r="F111" i="1" s="1"/>
  <c r="E110" i="1"/>
  <c r="F110" i="1" s="1"/>
  <c r="E109" i="1"/>
  <c r="F109" i="1" s="1"/>
  <c r="E108" i="1"/>
  <c r="F108" i="1" s="1"/>
  <c r="E107" i="1"/>
  <c r="F107" i="1" s="1"/>
  <c r="E92" i="1"/>
  <c r="E91" i="1"/>
  <c r="F91" i="1" s="1"/>
  <c r="E90" i="1"/>
  <c r="F90" i="1" s="1"/>
  <c r="E89" i="1"/>
  <c r="F89" i="1" s="1"/>
  <c r="E88" i="1"/>
  <c r="F88" i="1" s="1"/>
  <c r="E87" i="1"/>
  <c r="F87" i="1" s="1"/>
  <c r="E86" i="1"/>
  <c r="F86" i="1" s="1"/>
  <c r="E85" i="1"/>
  <c r="F85" i="1" s="1"/>
  <c r="E69" i="1"/>
  <c r="F69" i="1" s="1"/>
  <c r="E68" i="1"/>
  <c r="F68" i="1" s="1"/>
  <c r="E67" i="1"/>
  <c r="F67" i="1" s="1"/>
  <c r="E66" i="1"/>
  <c r="F66" i="1" s="1"/>
  <c r="E65" i="1"/>
  <c r="F65" i="1" s="1"/>
  <c r="E64" i="1"/>
  <c r="F64" i="1" s="1"/>
  <c r="E63" i="1"/>
  <c r="F63" i="1" s="1"/>
  <c r="F47" i="1"/>
  <c r="E48" i="1"/>
  <c r="F48" i="1" s="1"/>
  <c r="E47" i="1"/>
  <c r="E46" i="1"/>
  <c r="F46" i="1" s="1"/>
  <c r="E45" i="1"/>
  <c r="F45" i="1" s="1"/>
  <c r="E44" i="1"/>
  <c r="F44" i="1" s="1"/>
  <c r="E43" i="1"/>
  <c r="F43" i="1" s="1"/>
  <c r="E42" i="1"/>
  <c r="F42" i="1" s="1"/>
  <c r="B19" i="1"/>
  <c r="G290" i="1"/>
  <c r="C692" i="1" l="1"/>
  <c r="D658" i="1"/>
  <c r="C658" i="1"/>
  <c r="J578" i="1" a="1"/>
  <c r="J578" i="1" s="1"/>
  <c r="R534" i="1" a="1"/>
  <c r="R534" i="1" s="1"/>
  <c r="N534" i="1" a="1"/>
  <c r="N534" i="1" s="1"/>
  <c r="M504" i="1"/>
  <c r="K504" i="1"/>
  <c r="J581" i="1" l="1"/>
  <c r="J580" i="1"/>
  <c r="J587" i="1"/>
  <c r="J583" i="1"/>
  <c r="J579" i="1"/>
  <c r="J585" i="1"/>
  <c r="J584" i="1"/>
  <c r="J586" i="1"/>
  <c r="J582" i="1"/>
  <c r="R541" i="1"/>
  <c r="R537" i="1"/>
  <c r="R540" i="1"/>
  <c r="R536" i="1"/>
  <c r="R543" i="1"/>
  <c r="R539" i="1"/>
  <c r="R535" i="1"/>
  <c r="R542" i="1"/>
  <c r="R538" i="1"/>
  <c r="N538" i="1"/>
  <c r="N540" i="1"/>
  <c r="N536" i="1"/>
  <c r="N542" i="1"/>
  <c r="N541" i="1"/>
  <c r="N537" i="1"/>
  <c r="N543" i="1"/>
  <c r="N539" i="1"/>
  <c r="N535" i="1"/>
  <c r="F688" i="1"/>
  <c r="D597" i="1" l="1"/>
  <c r="D622" i="1"/>
  <c r="C605" i="1"/>
  <c r="C322" i="1" l="1"/>
  <c r="B322" i="1"/>
  <c r="J165" i="1"/>
  <c r="K123" i="1"/>
  <c r="J123" i="1"/>
  <c r="K79" i="1"/>
  <c r="J79" i="1"/>
  <c r="I59" i="1"/>
  <c r="L123" i="1" l="1"/>
  <c r="L79" i="1"/>
  <c r="J59" i="1"/>
  <c r="K59" i="1" s="1"/>
  <c r="J58" i="1"/>
  <c r="E692" i="1"/>
  <c r="F692" i="1"/>
  <c r="D689" i="1"/>
  <c r="D692" i="1" s="1"/>
  <c r="I692" i="1" l="1"/>
  <c r="C699" i="1"/>
  <c r="J692" i="1"/>
  <c r="K692" i="1" s="1"/>
  <c r="B699" i="1"/>
  <c r="I658" i="1"/>
  <c r="J658" i="1"/>
  <c r="A322" i="1" l="1"/>
  <c r="C612" i="1" l="1"/>
  <c r="D630" i="1" l="1"/>
  <c r="N504" i="1" l="1"/>
  <c r="O504" i="1" s="1"/>
  <c r="M492" i="1"/>
  <c r="M493" i="1"/>
  <c r="M494" i="1"/>
  <c r="M495" i="1"/>
  <c r="M496" i="1"/>
  <c r="M497" i="1"/>
  <c r="M491" i="1"/>
  <c r="M490" i="1"/>
  <c r="M489" i="1"/>
  <c r="M498" i="1" l="1"/>
  <c r="E612" i="1"/>
  <c r="C630" i="1" l="1"/>
  <c r="D610" i="1"/>
  <c r="D605" i="1"/>
  <c r="L491" i="1"/>
  <c r="L492" i="1"/>
  <c r="L493" i="1"/>
  <c r="L494" i="1"/>
  <c r="L495" i="1"/>
  <c r="L496" i="1"/>
  <c r="L497" i="1"/>
  <c r="J490" i="1"/>
  <c r="N490" i="1" s="1"/>
  <c r="J491" i="1"/>
  <c r="N491" i="1" s="1"/>
  <c r="J492" i="1"/>
  <c r="N492" i="1" s="1"/>
  <c r="J493" i="1"/>
  <c r="N493" i="1" s="1"/>
  <c r="J494" i="1"/>
  <c r="N494" i="1" s="1"/>
  <c r="J495" i="1"/>
  <c r="N495" i="1" s="1"/>
  <c r="J496" i="1"/>
  <c r="N496" i="1" s="1"/>
  <c r="J497" i="1"/>
  <c r="N497" i="1" s="1"/>
  <c r="N498" i="1" l="1"/>
  <c r="L498" i="1"/>
  <c r="J498" i="1"/>
  <c r="B663" i="1"/>
  <c r="C663" i="1" l="1"/>
  <c r="G663" i="1" s="1"/>
  <c r="K678" i="1" l="1"/>
  <c r="C635" i="1"/>
  <c r="D635" i="1" s="1"/>
  <c r="K605" i="1"/>
  <c r="M570" i="1"/>
  <c r="D431" i="1"/>
  <c r="C404" i="1"/>
  <c r="B431" i="1" s="1"/>
  <c r="C267" i="1"/>
  <c r="U201" i="1" l="1"/>
  <c r="U202" i="1"/>
  <c r="U203" i="1"/>
  <c r="U204" i="1"/>
  <c r="U205" i="1"/>
  <c r="U206" i="1"/>
  <c r="U207" i="1"/>
  <c r="U200" i="1"/>
  <c r="P207" i="1"/>
  <c r="K587" i="1" l="1"/>
  <c r="E476" i="1"/>
  <c r="A295" i="1" l="1"/>
  <c r="O233" i="1"/>
  <c r="O234" i="1"/>
  <c r="O235" i="1"/>
  <c r="O236" i="1"/>
  <c r="O237" i="1"/>
  <c r="O238" i="1"/>
  <c r="O239" i="1"/>
  <c r="O240" i="1" l="1"/>
  <c r="L579" i="1" l="1"/>
  <c r="L580" i="1"/>
  <c r="L581" i="1"/>
  <c r="L582" i="1"/>
  <c r="L583" i="1"/>
  <c r="L584" i="1"/>
  <c r="L585" i="1"/>
  <c r="L586" i="1"/>
  <c r="L578" i="1"/>
  <c r="T535" i="1"/>
  <c r="T536" i="1"/>
  <c r="T537" i="1"/>
  <c r="T538" i="1"/>
  <c r="T539" i="1"/>
  <c r="T540" i="1"/>
  <c r="T541" i="1"/>
  <c r="T542" i="1"/>
  <c r="T534" i="1"/>
  <c r="P535" i="1"/>
  <c r="P536" i="1"/>
  <c r="P537" i="1"/>
  <c r="P538" i="1"/>
  <c r="P539" i="1"/>
  <c r="P540" i="1"/>
  <c r="P541" i="1"/>
  <c r="P542" i="1"/>
  <c r="P534" i="1"/>
  <c r="L535" i="1"/>
  <c r="L536" i="1"/>
  <c r="L537" i="1"/>
  <c r="L538" i="1"/>
  <c r="L539" i="1"/>
  <c r="L540" i="1"/>
  <c r="L541" i="1"/>
  <c r="L542" i="1"/>
  <c r="L543" i="1"/>
  <c r="L534" i="1"/>
  <c r="T543" i="1" l="1"/>
  <c r="P543" i="1"/>
  <c r="L587" i="1"/>
  <c r="A431" i="1"/>
  <c r="E431" i="1" s="1"/>
  <c r="AC200" i="1" l="1"/>
  <c r="AE200" i="1" s="1"/>
  <c r="B635" i="1" l="1"/>
  <c r="E627" i="1"/>
  <c r="F627" i="1" s="1"/>
  <c r="AC201" i="1" l="1"/>
  <c r="AC202" i="1"/>
  <c r="AC203" i="1"/>
  <c r="AC204" i="1"/>
  <c r="AC205" i="1"/>
  <c r="AC206" i="1"/>
  <c r="AC207" i="1"/>
  <c r="AE205" i="1" l="1"/>
  <c r="AE201" i="1"/>
  <c r="AE203" i="1"/>
  <c r="AE207" i="1"/>
  <c r="AE204" i="1"/>
  <c r="AE206" i="1"/>
  <c r="AE202" i="1"/>
  <c r="F579" i="1" l="1"/>
  <c r="F580" i="1"/>
  <c r="F581" i="1"/>
  <c r="F582" i="1"/>
  <c r="F583" i="1"/>
  <c r="F584" i="1"/>
  <c r="F585" i="1"/>
  <c r="F586" i="1"/>
  <c r="F587" i="1"/>
  <c r="F578" i="1"/>
  <c r="F557" i="1"/>
  <c r="F558" i="1"/>
  <c r="F559" i="1"/>
  <c r="F560" i="1"/>
  <c r="F561" i="1"/>
  <c r="F562" i="1"/>
  <c r="F563" i="1"/>
  <c r="F564" i="1"/>
  <c r="F556" i="1"/>
  <c r="E447" i="1" l="1"/>
  <c r="G336" i="1"/>
  <c r="G337" i="1"/>
  <c r="G338" i="1"/>
  <c r="G339" i="1"/>
  <c r="G340" i="1"/>
  <c r="G341" i="1"/>
  <c r="G342" i="1"/>
  <c r="G343" i="1"/>
  <c r="G344" i="1"/>
  <c r="E156" i="1" l="1"/>
  <c r="F156" i="1" s="1"/>
  <c r="E157" i="1"/>
  <c r="F157" i="1" s="1"/>
  <c r="E158" i="1"/>
  <c r="F158" i="1" s="1"/>
  <c r="E159" i="1"/>
  <c r="F159" i="1" s="1"/>
  <c r="E160" i="1"/>
  <c r="F160" i="1" s="1"/>
  <c r="E161" i="1"/>
  <c r="F161" i="1" s="1"/>
  <c r="E162" i="1"/>
  <c r="F162" i="1" s="1"/>
  <c r="E163" i="1"/>
  <c r="F163" i="1" s="1"/>
  <c r="E164" i="1"/>
  <c r="F164" i="1" s="1"/>
  <c r="C31" i="1"/>
  <c r="C19" i="1"/>
  <c r="E101" i="1" l="1"/>
  <c r="F101" i="1" s="1"/>
  <c r="E100" i="1"/>
  <c r="F100" i="1" s="1"/>
  <c r="E99" i="1"/>
  <c r="F99" i="1" s="1"/>
  <c r="E98" i="1"/>
  <c r="F98" i="1" s="1"/>
  <c r="E97" i="1"/>
  <c r="F97" i="1" s="1"/>
  <c r="E96" i="1"/>
  <c r="F96" i="1" s="1"/>
  <c r="E95" i="1"/>
  <c r="F95" i="1" s="1"/>
  <c r="E94" i="1"/>
  <c r="F94" i="1" s="1"/>
  <c r="E93" i="1"/>
  <c r="F93" i="1" s="1"/>
  <c r="F92" i="1"/>
  <c r="E144" i="1" l="1"/>
  <c r="F144" i="1" s="1"/>
  <c r="E138" i="1"/>
  <c r="F138" i="1" s="1"/>
  <c r="E142" i="1"/>
  <c r="F142" i="1" s="1"/>
  <c r="E136" i="1"/>
  <c r="F136" i="1" s="1"/>
  <c r="E143" i="1"/>
  <c r="F143" i="1" s="1"/>
  <c r="E141" i="1"/>
  <c r="F141" i="1" s="1"/>
  <c r="E135" i="1"/>
  <c r="F135" i="1" s="1"/>
  <c r="E140" i="1"/>
  <c r="F140" i="1" s="1"/>
  <c r="E139" i="1"/>
  <c r="F139" i="1" s="1"/>
  <c r="E137" i="1"/>
  <c r="F137" i="1" s="1"/>
  <c r="E123" i="1"/>
  <c r="F123" i="1" s="1"/>
  <c r="E122" i="1"/>
  <c r="F122" i="1" s="1"/>
  <c r="E117" i="1"/>
  <c r="F117" i="1" s="1"/>
  <c r="E114" i="1"/>
  <c r="F114" i="1" s="1"/>
  <c r="E121" i="1"/>
  <c r="F121" i="1" s="1"/>
  <c r="E119" i="1"/>
  <c r="F119" i="1" s="1"/>
  <c r="E116" i="1"/>
  <c r="F116" i="1" s="1"/>
  <c r="E115" i="1"/>
  <c r="F115" i="1" s="1"/>
  <c r="E120" i="1"/>
  <c r="F120" i="1" s="1"/>
  <c r="E118" i="1"/>
  <c r="F118" i="1" s="1"/>
  <c r="E671" i="1" l="1"/>
  <c r="F663" i="1"/>
  <c r="F635" i="1"/>
  <c r="A635" i="1"/>
  <c r="G635" i="1" s="1"/>
  <c r="H635" i="1"/>
  <c r="E629" i="1"/>
  <c r="F629" i="1" s="1"/>
  <c r="E628" i="1"/>
  <c r="F628" i="1" s="1"/>
  <c r="F611" i="1"/>
  <c r="F610" i="1"/>
  <c r="E604" i="1"/>
  <c r="F604" i="1" s="1"/>
  <c r="E603" i="1"/>
  <c r="E602" i="1"/>
  <c r="F602" i="1" s="1"/>
  <c r="F565" i="1"/>
  <c r="G543" i="1"/>
  <c r="F498" i="1"/>
  <c r="F497" i="1"/>
  <c r="F496" i="1"/>
  <c r="F495" i="1"/>
  <c r="F494" i="1"/>
  <c r="F493" i="1"/>
  <c r="F492" i="1"/>
  <c r="F491" i="1"/>
  <c r="F490" i="1"/>
  <c r="F489" i="1"/>
  <c r="E473" i="1"/>
  <c r="E475" i="1"/>
  <c r="E470" i="1"/>
  <c r="E474" i="1"/>
  <c r="E469" i="1"/>
  <c r="E472" i="1"/>
  <c r="E471" i="1"/>
  <c r="G418" i="1"/>
  <c r="B404" i="1"/>
  <c r="A404" i="1"/>
  <c r="F404" i="1" s="1"/>
  <c r="C398" i="1"/>
  <c r="C397" i="1" s="1"/>
  <c r="B397" i="1"/>
  <c r="T391" i="1"/>
  <c r="T390" i="1"/>
  <c r="T389" i="1"/>
  <c r="T388" i="1"/>
  <c r="T387" i="1"/>
  <c r="T386" i="1"/>
  <c r="T385" i="1"/>
  <c r="T384" i="1"/>
  <c r="T383" i="1"/>
  <c r="E389" i="1"/>
  <c r="T382" i="1"/>
  <c r="E366" i="1"/>
  <c r="F341" i="1"/>
  <c r="F337" i="1"/>
  <c r="F343" i="1"/>
  <c r="F342" i="1"/>
  <c r="F340" i="1"/>
  <c r="F339" i="1"/>
  <c r="F338" i="1"/>
  <c r="F336" i="1"/>
  <c r="E313" i="1"/>
  <c r="D295" i="1"/>
  <c r="G283" i="1"/>
  <c r="G286" i="1"/>
  <c r="G284" i="1"/>
  <c r="G287" i="1"/>
  <c r="G288" i="1"/>
  <c r="G285" i="1"/>
  <c r="G281" i="1"/>
  <c r="G282" i="1"/>
  <c r="G289" i="1"/>
  <c r="B267" i="1"/>
  <c r="D267" i="1" s="1"/>
  <c r="E262" i="1"/>
  <c r="E238" i="1"/>
  <c r="E186" i="1"/>
  <c r="F186" i="1" s="1"/>
  <c r="E179" i="1"/>
  <c r="F179" i="1" s="1"/>
  <c r="E181" i="1"/>
  <c r="F181" i="1" s="1"/>
  <c r="E183" i="1"/>
  <c r="F183" i="1" s="1"/>
  <c r="E182" i="1"/>
  <c r="F182" i="1" s="1"/>
  <c r="E185" i="1"/>
  <c r="F185" i="1" s="1"/>
  <c r="E184" i="1"/>
  <c r="F184" i="1" s="1"/>
  <c r="E180" i="1"/>
  <c r="F180" i="1" s="1"/>
  <c r="E178" i="1"/>
  <c r="F178" i="1" s="1"/>
  <c r="E165" i="1"/>
  <c r="F165" i="1" s="1"/>
  <c r="E78" i="1"/>
  <c r="F78" i="1" s="1"/>
  <c r="E77" i="1"/>
  <c r="F77" i="1" s="1"/>
  <c r="E76" i="1"/>
  <c r="F76" i="1" s="1"/>
  <c r="E75" i="1"/>
  <c r="F75" i="1" s="1"/>
  <c r="E74" i="1"/>
  <c r="F74" i="1" s="1"/>
  <c r="E73" i="1"/>
  <c r="F73" i="1" s="1"/>
  <c r="E72" i="1"/>
  <c r="F72" i="1" s="1"/>
  <c r="E71" i="1"/>
  <c r="F71" i="1" s="1"/>
  <c r="E70" i="1"/>
  <c r="F70" i="1" s="1"/>
  <c r="E58" i="1"/>
  <c r="F58" i="1" s="1"/>
  <c r="E57" i="1"/>
  <c r="F57" i="1" s="1"/>
  <c r="E56" i="1"/>
  <c r="F56" i="1" s="1"/>
  <c r="E55" i="1"/>
  <c r="F55" i="1" s="1"/>
  <c r="E54" i="1"/>
  <c r="F54" i="1" s="1"/>
  <c r="E53" i="1"/>
  <c r="F53" i="1" s="1"/>
  <c r="E52" i="1"/>
  <c r="F52" i="1" s="1"/>
  <c r="E51" i="1"/>
  <c r="F51" i="1" s="1"/>
  <c r="E50" i="1"/>
  <c r="F50" i="1" s="1"/>
  <c r="E49" i="1"/>
  <c r="F49" i="1" s="1"/>
  <c r="B37" i="1"/>
  <c r="D24" i="1"/>
  <c r="E24" i="1" s="1"/>
  <c r="D23" i="1"/>
  <c r="E23" i="1" s="1"/>
  <c r="D18" i="1"/>
  <c r="E18" i="1" s="1"/>
  <c r="D17" i="1"/>
  <c r="E17" i="1" s="1"/>
  <c r="G534" i="1" l="1"/>
  <c r="G542" i="1"/>
  <c r="G535" i="1"/>
  <c r="G539" i="1"/>
  <c r="G537" i="1"/>
  <c r="G541" i="1"/>
  <c r="G538" i="1"/>
  <c r="G536" i="1"/>
  <c r="G540" i="1"/>
  <c r="F671" i="1"/>
  <c r="B295" i="1"/>
  <c r="C295" i="1" s="1"/>
  <c r="B31" i="1"/>
  <c r="D31" i="1" s="1"/>
  <c r="C37" i="1"/>
  <c r="F344" i="1"/>
  <c r="E36" i="1"/>
  <c r="D322" i="1"/>
  <c r="D611" i="1"/>
  <c r="D29" i="1"/>
  <c r="E29" i="1" s="1"/>
  <c r="F612" i="1"/>
  <c r="E295" i="1"/>
  <c r="D404" i="1"/>
  <c r="E404" i="1" s="1"/>
  <c r="D19" i="1"/>
  <c r="E19" i="1" s="1"/>
  <c r="A705" i="1"/>
  <c r="E605" i="1"/>
  <c r="F605" i="1" s="1"/>
  <c r="C431" i="1"/>
  <c r="E79" i="1"/>
  <c r="F79" i="1" s="1"/>
  <c r="E35" i="1"/>
  <c r="B705" i="1"/>
  <c r="F705" i="1" s="1"/>
  <c r="D30" i="1"/>
  <c r="E30" i="1" s="1"/>
  <c r="E630" i="1"/>
  <c r="F630" i="1" s="1"/>
  <c r="E705" i="1" l="1"/>
  <c r="D612" i="1"/>
  <c r="E37" i="1"/>
  <c r="E31" i="1"/>
  <c r="A267" i="1"/>
  <c r="F267" i="1" s="1"/>
  <c r="E267" i="1" l="1"/>
  <c r="E214" i="1"/>
  <c r="F214" i="1" s="1"/>
  <c r="E213" i="1"/>
  <c r="F213" i="1" s="1"/>
</calcChain>
</file>

<file path=xl/sharedStrings.xml><?xml version="1.0" encoding="utf-8"?>
<sst xmlns="http://schemas.openxmlformats.org/spreadsheetml/2006/main" count="928" uniqueCount="311">
  <si>
    <t>Government of India</t>
  </si>
  <si>
    <t>National Programme of Mid-Day Meal in Schools</t>
  </si>
  <si>
    <t>1. Calculation of Bench mark for utilisation.</t>
  </si>
  <si>
    <t>1.1) No. of children</t>
  </si>
  <si>
    <t>Stage</t>
  </si>
  <si>
    <t>Diff</t>
  </si>
  <si>
    <t>Diff in %</t>
  </si>
  <si>
    <t>4=(3-2)</t>
  </si>
  <si>
    <t>5=(4/2)*100</t>
  </si>
  <si>
    <t>Primary</t>
  </si>
  <si>
    <t>Up Primary</t>
  </si>
  <si>
    <t>Total</t>
  </si>
  <si>
    <t>1.2) No. of School working days</t>
  </si>
  <si>
    <t xml:space="preserve">PY </t>
  </si>
  <si>
    <t>UP.PY</t>
  </si>
  <si>
    <t xml:space="preserve"> </t>
  </si>
  <si>
    <t>1.3)  No. of Meals (PY &amp; UP.PY)</t>
  </si>
  <si>
    <t>No. of Meals as per PAB approval</t>
  </si>
  <si>
    <t>No. of Meals claimed to have served by the State</t>
  </si>
  <si>
    <t>Diff.</t>
  </si>
  <si>
    <t>UP PY</t>
  </si>
  <si>
    <t>Bench Mark as per State's claim</t>
  </si>
  <si>
    <t>PY</t>
  </si>
  <si>
    <t>U PY</t>
  </si>
  <si>
    <t>PY &amp; UP PY</t>
  </si>
  <si>
    <t xml:space="preserve">2. COVERAGE </t>
  </si>
  <si>
    <t>Sl. No.</t>
  </si>
  <si>
    <t>Districts</t>
  </si>
  <si>
    <t>No. of  Institutions</t>
  </si>
  <si>
    <t>No. of Institutions  serving MDM</t>
  </si>
  <si>
    <t>Non-Coverage</t>
  </si>
  <si>
    <t>% NC</t>
  </si>
  <si>
    <t>5=3-4</t>
  </si>
  <si>
    <t>TOTAL</t>
  </si>
  <si>
    <t>% Diff</t>
  </si>
  <si>
    <t>5=4-3</t>
  </si>
  <si>
    <t>Sr. No.</t>
  </si>
  <si>
    <t>District</t>
  </si>
  <si>
    <t>% Meals Served</t>
  </si>
  <si>
    <t>PRY</t>
  </si>
  <si>
    <t>U Pry</t>
  </si>
  <si>
    <t>As per GoI record</t>
  </si>
  <si>
    <t xml:space="preserve">As per State's AWP&amp;B </t>
  </si>
  <si>
    <t>5(4-3)</t>
  </si>
  <si>
    <t>3.2) ANALYSIS ON OPENING STOCK AND UNSPENT STOCK OF FOODGRAINS</t>
  </si>
  <si>
    <t>S.No.</t>
  </si>
  <si>
    <t>Name of District</t>
  </si>
  <si>
    <t>3.4)  Foodgrains  Allocation &amp; Lifting</t>
  </si>
  <si>
    <t>(in MTs)</t>
  </si>
  <si>
    <t>Allocation</t>
  </si>
  <si>
    <t>Total Availibility</t>
  </si>
  <si>
    <t>% Availibility</t>
  </si>
  <si>
    <t>Bench mark (75%)</t>
  </si>
  <si>
    <t>Allocated</t>
  </si>
  <si>
    <t>Lifted from FCI</t>
  </si>
  <si>
    <t>3.6)  Foodgrains Allocation, Lifting (availibility) &amp; Utilisation</t>
  </si>
  <si>
    <t>T. Availibility</t>
  </si>
  <si>
    <t>% T. Availibility</t>
  </si>
  <si>
    <t>Utilisation</t>
  </si>
  <si>
    <t>% Utilisation</t>
  </si>
  <si>
    <t>Bills submited by FCI</t>
  </si>
  <si>
    <t>Payment made to FCI</t>
  </si>
  <si>
    <t>% payment</t>
  </si>
  <si>
    <t xml:space="preserve">3.9) Payment of cost of foodgrain to FCI </t>
  </si>
  <si>
    <t>Bills raised by FCI</t>
  </si>
  <si>
    <t>Payment to FCI by State</t>
  </si>
  <si>
    <t>Pending Bills</t>
  </si>
  <si>
    <t>Bill paid</t>
  </si>
  <si>
    <t>4. ANALYSIS ON COOKING COST (PRIMARY + UPPER PRIMARY)</t>
  </si>
  <si>
    <t>4.1) ANALYSIS ON OPENING BALANACE AND CLOSING BALANACE</t>
  </si>
  <si>
    <t>(Rs. In lakhs)</t>
  </si>
  <si>
    <t>Pry</t>
  </si>
  <si>
    <t>Upry</t>
  </si>
  <si>
    <t>4.2) Cooking cost allocation and disbursed to Dists</t>
  </si>
  <si>
    <t>Availibility</t>
  </si>
  <si>
    <t>Bench mark</t>
  </si>
  <si>
    <t>Disbursed to Dist</t>
  </si>
  <si>
    <t xml:space="preserve">Cooking assistance received </t>
  </si>
  <si>
    <t>Total Availibility of cooking cost</t>
  </si>
  <si>
    <t>% Availibility of cooking cost</t>
  </si>
  <si>
    <t>4.4) Cooking Cost Utilisation</t>
  </si>
  <si>
    <t>Disbursed</t>
  </si>
  <si>
    <t>% Disbursed</t>
  </si>
  <si>
    <t>Utilisation of Cooking assistance</t>
  </si>
  <si>
    <t xml:space="preserve">% Utilisation                    </t>
  </si>
  <si>
    <t>% utilisation of foodgrains</t>
  </si>
  <si>
    <t>% utilisation of Cooking cost</t>
  </si>
  <si>
    <t>Mis-match in % points</t>
  </si>
  <si>
    <t xml:space="preserve">Expected consumption of food grains </t>
  </si>
  <si>
    <t>Actual consumption of food grains</t>
  </si>
  <si>
    <t xml:space="preserve"> % consumption </t>
  </si>
  <si>
    <t>Meal</t>
  </si>
  <si>
    <t>FG Expect</t>
  </si>
  <si>
    <t>(Rs. in Lakhs)</t>
  </si>
  <si>
    <t>Expected expenditure of cooking cost</t>
  </si>
  <si>
    <t>Actual expenditure of cooking cost</t>
  </si>
  <si>
    <t>6.1) District-wise allocation and availability of funds for honorium to cook-cum-Helpers</t>
  </si>
  <si>
    <t xml:space="preserve">Total availability </t>
  </si>
  <si>
    <t xml:space="preserve">% Availibilty  </t>
  </si>
  <si>
    <t>Total Availability</t>
  </si>
  <si>
    <t>Payment of hon.  to CCH</t>
  </si>
  <si>
    <t>% payment to CCH against allocation</t>
  </si>
  <si>
    <t>6.3)  District-wise status of unspent balance of grant for Honorarium, cooks-cum-Helpers</t>
  </si>
  <si>
    <t>7. ANALYSIS ON MANAGEMENT, MONITORING &amp; EVALUATION (MME)</t>
  </si>
  <si>
    <t>Schools</t>
  </si>
  <si>
    <t>Installment</t>
  </si>
  <si>
    <t>Dated</t>
  </si>
  <si>
    <t>Primary + Upper Primary</t>
  </si>
  <si>
    <t xml:space="preserve">Total Availibility </t>
  </si>
  <si>
    <t>Activity</t>
  </si>
  <si>
    <t>Expenditure</t>
  </si>
  <si>
    <t>Exp as % of allocation</t>
  </si>
  <si>
    <t>Unspent Balance</t>
  </si>
  <si>
    <t>School Level Expenses</t>
  </si>
  <si>
    <t>8. ANALYSIS ON CENTRAL ASSISTANCE TOWARDS TRANSPORT ASSISTANCE</t>
  </si>
  <si>
    <t>Total availibility of funds</t>
  </si>
  <si>
    <t>Foodgrains Lifted (in MTs)</t>
  </si>
  <si>
    <t>Maximum fund permissibale</t>
  </si>
  <si>
    <t>actual expenditure incurred by State</t>
  </si>
  <si>
    <t>6=(4-5)</t>
  </si>
  <si>
    <t>8= (2-5)</t>
  </si>
  <si>
    <t>9.1.1) Releasing details</t>
  </si>
  <si>
    <t>Units</t>
  </si>
  <si>
    <t>Amount              (in lakh)</t>
  </si>
  <si>
    <t>2006-07</t>
  </si>
  <si>
    <t>2007-08</t>
  </si>
  <si>
    <t>2008-09</t>
  </si>
  <si>
    <t>2009-10</t>
  </si>
  <si>
    <t>2010-11</t>
  </si>
  <si>
    <t>Grand Total</t>
  </si>
  <si>
    <t xml:space="preserve">9.1.2) Reconciliation of amount sanctioned </t>
  </si>
  <si>
    <t>Year</t>
  </si>
  <si>
    <t>GoI records</t>
  </si>
  <si>
    <t>State record</t>
  </si>
  <si>
    <t>Variation</t>
  </si>
  <si>
    <t>Phy</t>
  </si>
  <si>
    <t>Fin</t>
  </si>
  <si>
    <t>Achievement as % of allocation</t>
  </si>
  <si>
    <t>Fin (in Lakh)</t>
  </si>
  <si>
    <t xml:space="preserve">Fin                            </t>
  </si>
  <si>
    <t xml:space="preserve"> Kitchen Devices</t>
  </si>
  <si>
    <t>Primary &amp; UPY</t>
  </si>
  <si>
    <t xml:space="preserve"> 2006-07</t>
  </si>
  <si>
    <t xml:space="preserve">9.2.2) Reconciliation of amount sanctioned </t>
  </si>
  <si>
    <t>Management, Supervision, Training &amp; Internal Monitoring, External Monitoring &amp; Evaluation</t>
  </si>
  <si>
    <t xml:space="preserve">O. B. </t>
  </si>
  <si>
    <t>2011-12</t>
  </si>
  <si>
    <t>2012-13</t>
  </si>
  <si>
    <t>6.2)  District-wise  Utilisation of grant for Honorarium, cooks-cum-Helpers</t>
  </si>
  <si>
    <t>OB PRY</t>
  </si>
  <si>
    <t>OB U PRY</t>
  </si>
  <si>
    <t>OB</t>
  </si>
  <si>
    <t>State : Manipur</t>
  </si>
  <si>
    <t>Imphal West</t>
  </si>
  <si>
    <t>Imphal East</t>
  </si>
  <si>
    <t>Thoubal</t>
  </si>
  <si>
    <t>Bishnupur</t>
  </si>
  <si>
    <t>Ukhrul</t>
  </si>
  <si>
    <t>Senapati</t>
  </si>
  <si>
    <t>Tamenglong</t>
  </si>
  <si>
    <t>Ccpur</t>
  </si>
  <si>
    <t>Chandel</t>
  </si>
  <si>
    <t>U PRY</t>
  </si>
  <si>
    <t>Releases</t>
  </si>
  <si>
    <t>Unspent Balance as on 31.12.2012</t>
  </si>
  <si>
    <t>Meals to be served</t>
  </si>
  <si>
    <t>Meals served</t>
  </si>
  <si>
    <t>U pry</t>
  </si>
  <si>
    <t>Utilization</t>
  </si>
  <si>
    <t>2013-14</t>
  </si>
  <si>
    <t>Average number of children availing MDM</t>
  </si>
  <si>
    <t>Expected</t>
  </si>
  <si>
    <t>FG</t>
  </si>
  <si>
    <t>Pry / Average No. of children availed MDM [Col. 8/Col. 9]</t>
  </si>
  <si>
    <t>Expected Utilisation of Cooking Cost / Pry</t>
  </si>
  <si>
    <t>Average No. of children availed Upr Pry  MDM [Col. 8/Col. 9]</t>
  </si>
  <si>
    <t>Expected Utilisation of Cooking Cost Upr Pry</t>
  </si>
  <si>
    <t xml:space="preserve">Expected Utilisation of Cooking Cost (In Lakhs) </t>
  </si>
  <si>
    <t>7.1) Releasing details</t>
  </si>
  <si>
    <t>Amount                                                 (Rs. In lakh)</t>
  </si>
  <si>
    <t>Adhoc Released</t>
  </si>
  <si>
    <t>Balance of First Installment</t>
  </si>
  <si>
    <t>Total Release</t>
  </si>
  <si>
    <t>7.2)  Reconciliation of MME OB, Allocation &amp; Releasing [PY + U PY]</t>
  </si>
  <si>
    <t>8.1) Releasing details</t>
  </si>
  <si>
    <t>1st Installment</t>
  </si>
  <si>
    <t>8.2)  Reconciliation of TA OB, Allocation &amp; Releasing [PY + U PY]</t>
  </si>
  <si>
    <t>9.1) Kitchen-cum-store</t>
  </si>
  <si>
    <t>Details</t>
  </si>
  <si>
    <t>3.8) Cost of food grain- Allocation &amp; Utilisation</t>
  </si>
  <si>
    <t>(Rs. In Lakh)</t>
  </si>
  <si>
    <t>6. ANALYSIS of HONORIUM To COOK-CUM-HELPERS</t>
  </si>
  <si>
    <t>Variation*</t>
  </si>
  <si>
    <t>Pry+U. Pry</t>
  </si>
  <si>
    <t>Pry+U.Pry</t>
  </si>
  <si>
    <t>9.2.1) Releasing details (Including Replacement)</t>
  </si>
  <si>
    <t>2014-15*</t>
  </si>
  <si>
    <t>Amount received</t>
  </si>
  <si>
    <t>Unspent Balance (Closing Balance)</t>
  </si>
  <si>
    <t>Cooking Assisstance (Cooking Cost Received)</t>
  </si>
  <si>
    <t>ANALYSIS SHEET</t>
  </si>
  <si>
    <t>Fin (in Lakh)*</t>
  </si>
  <si>
    <r>
      <t xml:space="preserve">3. </t>
    </r>
    <r>
      <rPr>
        <b/>
        <u/>
        <sz val="11"/>
        <rFont val="Cambria"/>
        <family val="1"/>
      </rPr>
      <t>ANALYSIS ON FOODGRAINS</t>
    </r>
    <r>
      <rPr>
        <b/>
        <sz val="11"/>
        <rFont val="Cambria"/>
        <family val="1"/>
      </rPr>
      <t xml:space="preserve"> (PRIMARY + UPPER PRIMARY)</t>
    </r>
  </si>
  <si>
    <r>
      <t>(i</t>
    </r>
    <r>
      <rPr>
        <i/>
        <sz val="11"/>
        <rFont val="Cambria"/>
        <family val="1"/>
      </rPr>
      <t>n MTs)</t>
    </r>
  </si>
  <si>
    <r>
      <t xml:space="preserve">5.1 Mismatch between Utilisation of Foodgrains and Cooking Cost  </t>
    </r>
    <r>
      <rPr>
        <b/>
        <i/>
        <sz val="11"/>
        <rFont val="Cambria"/>
        <family val="1"/>
      </rPr>
      <t>(Source data: para 3.7 and 4.4 above)</t>
    </r>
  </si>
  <si>
    <t xml:space="preserve">As per GOI records </t>
  </si>
  <si>
    <t xml:space="preserve">*The amount sanctioned for construction of 1174 units being the 1st phase is Rs. 704.40 lakh. In the 2nd phase, out of the total sanctioned 1889 units in the year 2010-11, GoI adjusted 97 units  and refunded an amount of Rs. 651.65 lakh from the sanctioned amount of Rs. 3579.02 lakh Therefore the total sanctioned unit becomes 2966. </t>
  </si>
  <si>
    <t>Replacement</t>
  </si>
  <si>
    <t>Units (New)</t>
  </si>
  <si>
    <t>Amount (in lakh)</t>
  </si>
  <si>
    <t>2014-15</t>
  </si>
  <si>
    <t>2015-16</t>
  </si>
  <si>
    <t>9.2.3) Achievement ( under MDM Funds) (Source data: Table AT-12 of AWP&amp;B 2018-19)</t>
  </si>
  <si>
    <t>5.3 Reconciliation of Cooking Cost utilisation during 2017-18 (Source data: para 2.5 and 4.5 above)</t>
  </si>
  <si>
    <t>2017-18</t>
  </si>
  <si>
    <t>Churachandpur</t>
  </si>
  <si>
    <t>Expected Utilisation of Cooking Cost / U. Pry</t>
  </si>
  <si>
    <t>Pry. + U.Pry.</t>
  </si>
  <si>
    <t>/100000</t>
  </si>
  <si>
    <t>(As on 31.03.18)</t>
  </si>
  <si>
    <t>2016-17</t>
  </si>
  <si>
    <t>Bench mark (100%)</t>
  </si>
  <si>
    <t>2nd Installment</t>
  </si>
  <si>
    <t>2016-17*</t>
  </si>
  <si>
    <t>2017-18**</t>
  </si>
  <si>
    <t>* 183 (new) sanctioned in FY 2016-17 and 1650(replacement) sanctioned in FY 2017-18 however, funds not released to State due to want of physical and financial progress report of 1989 KD sanctioned earlier</t>
  </si>
  <si>
    <t>Annual Work Plan &amp; Budget  (AWP&amp;B) 2019-20</t>
  </si>
  <si>
    <t>Section-A : REVIEW OF IMPLEMENTATION OF MDM SCHEME DURING 2018-19 (1.4.18 to 31.03.19)</t>
  </si>
  <si>
    <t>MDM PAB Approval for 2018-19</t>
  </si>
  <si>
    <t>Average number of children availed MDM during 1.4.18 to 31.03.19 (AT-5&amp;5A)</t>
  </si>
  <si>
    <t>No. of Meals as per PAB approval (01.04.18 to 31.3.19)</t>
  </si>
  <si>
    <t>No. of Meals served as per PAB approval for the period 01.04.18 to 31.03.19</t>
  </si>
  <si>
    <t>2.1  Institutions- (Primary) (Source data : Table AT-3A of AWP&amp;B 2019-20)</t>
  </si>
  <si>
    <t>2.2  Institutions- (Primary with Upper Primary) (Source data : Table AT-3B of AWP&amp;B 2019-20)</t>
  </si>
  <si>
    <t>2.2A  Institutions- (Upper Primary) (Source data : Table AT-3C of AWP&amp;B 2019-20)</t>
  </si>
  <si>
    <t>2.3  Coverage Chidlren vs. Enrolment ( Primary) (Source data : Table AT-4 of AWP&amp;B 2019-20)</t>
  </si>
  <si>
    <t>Enrolment as on 30.09.18</t>
  </si>
  <si>
    <t>2.4  Coverage Chidlren vs. Enrolment  ( Upper Primary) (Source data : Table AT- 4A  of AWP&amp;B 2019-20)</t>
  </si>
  <si>
    <t>2.5  No. of children  ( Primary) (Source data : Table AT-5  of AWP&amp;B 2019-20)</t>
  </si>
  <si>
    <t>No. of children as per PAB Approval for  2018-19</t>
  </si>
  <si>
    <t>2.6  No. of children  ( Upper Primary) (Source data : Table AT-5-A of AWP&amp;B 2019-20)</t>
  </si>
  <si>
    <t>No of meals to be served during 1.4.18 to 31.03.19</t>
  </si>
  <si>
    <t>2.7 Number of meal to be served and  actual  number of meal served during 2019-20 (Source data: Table AT-5 &amp; 5A of AWP&amp;B 2019-20)</t>
  </si>
  <si>
    <t>No of meal served during 1.4.18 to 31.03.19</t>
  </si>
  <si>
    <t>3.1)  Reconciliation of Foodgrains OB, Allocation &amp; Lifting (Source data: Table AT-6 &amp; 6A of AWP&amp;B 2019-20)</t>
  </si>
  <si>
    <t>Opening Stock as on 1.4.2018</t>
  </si>
  <si>
    <t>Allocation for 2018-19</t>
  </si>
  <si>
    <t>Lifting as on 31.03.2019</t>
  </si>
  <si>
    <t xml:space="preserve"> 3.2.1) District-wise opening balance as on 1.4.2018 (Source data: Table AT-6 &amp; 6A of AWP&amp;B 2019-20)</t>
  </si>
  <si>
    <t xml:space="preserve">Allocation for 2018-19                    </t>
  </si>
  <si>
    <t>% of OS on allocation 2018-19</t>
  </si>
  <si>
    <t xml:space="preserve"> 3.3) District-wise unspent balance as on 31.03.2019 (Source data: Table AT-6 &amp; 6A of AWP&amp;B 2019-20)</t>
  </si>
  <si>
    <t xml:space="preserve">Allocation for 2018-19                   </t>
  </si>
  <si>
    <t xml:space="preserve">Unspent Balance as on 31.03.2019                                                     </t>
  </si>
  <si>
    <t>% of UB on allocation 2018-19</t>
  </si>
  <si>
    <t>Unspent balance as on 31.3.18</t>
  </si>
  <si>
    <t>Lifting upto 31.03.19</t>
  </si>
  <si>
    <t>Source: Table AT-6 &amp; 6A of AWP&amp;B 2019-20</t>
  </si>
  <si>
    <t>3.5) District-wise Foodgrains availability  as on 31.03.19 (Source data: Table AT-6 &amp; 6A of AWP&amp;B 2019-20)</t>
  </si>
  <si>
    <t>OB as on 1.4.2018</t>
  </si>
  <si>
    <t>3.7)  District-wise Utilisation of foodgrains (Source data: Table AT-6 &amp; 6A of AWP&amp;B 2019-20)</t>
  </si>
  <si>
    <t xml:space="preserve"> 4.1.1) District-wise opening balance as on 1.4.2018 (Source data: Table AT-7 &amp; 7A of AWP&amp;B 2019-20)</t>
  </si>
  <si>
    <t xml:space="preserve">Allocation for 2018-19                                              </t>
  </si>
  <si>
    <t xml:space="preserve">Opening Balance as on 1.4.2018                                              </t>
  </si>
  <si>
    <t>% of OB on allocation 2018-19</t>
  </si>
  <si>
    <t xml:space="preserve"> 4.1.2) District-wise unspent  balance as on 31.03.2019 Source data: Table AT-7 &amp; 7A of AWP&amp;B 2019-20)</t>
  </si>
  <si>
    <t xml:space="preserve">Unspent Balance as on 31.03.2019                                                       </t>
  </si>
  <si>
    <t>OB as on 1.4.18</t>
  </si>
  <si>
    <t>4.3)  District-wise Cooking Cost availability (Source data: Table AT-7 &amp; 7A of AWP&amp;B 2019-20)</t>
  </si>
  <si>
    <t xml:space="preserve">Opening Balance as on 1.4.2018                                                           </t>
  </si>
  <si>
    <t xml:space="preserve"> District-wise Utilisation of Cooking cost (Source data: Table AT-7 &amp; 7A of AWP&amp;B 2019-20)</t>
  </si>
  <si>
    <t xml:space="preserve">Allocation for 2018-19                                        </t>
  </si>
  <si>
    <t>5. Reconciliation of Utilisation and Performance during 2018-19 [PRIMARY+ UPPER PRIMARY]</t>
  </si>
  <si>
    <t>5.2 Reconciliation of Food grains utilisation during 2018-19 (Source data: para 2.7 and 3.7 above)</t>
  </si>
  <si>
    <t>No. of Meals served during 01.4.18 to 31.03.19</t>
  </si>
  <si>
    <t xml:space="preserve">Allocation for 2018-19                                      </t>
  </si>
  <si>
    <t>Opening Balance as on 1.4.2018</t>
  </si>
  <si>
    <t>Refer table AT_8 and AT-8A,AWP&amp;B, 2019-20</t>
  </si>
  <si>
    <t xml:space="preserve">Allocation for 2018-19                                          </t>
  </si>
  <si>
    <t xml:space="preserve">Allocation for 2018-19                                           </t>
  </si>
  <si>
    <t>Unspent balance as on 31.03.2019</t>
  </si>
  <si>
    <t>% of UB as on Allocation 2018-19</t>
  </si>
  <si>
    <t>Releases for MME by GoI (2018-19)</t>
  </si>
  <si>
    <t>Released during 2018-19</t>
  </si>
  <si>
    <t>7.3) Utilisation of MME during 2018-19 (Source data: Table AT-10 of AWP&amp;B 2019-20)</t>
  </si>
  <si>
    <t>Allocated for 2018-19</t>
  </si>
  <si>
    <t>Releases for TA by GoI (2018-19)</t>
  </si>
  <si>
    <t>8.3) Utilisation of TA during 2018-19 (Source data: Table AT-9 of AWP&amp;B 2019-20)</t>
  </si>
  <si>
    <t>9. INFRASTRUCTURE DEVELOPMENT DURING 2017-18 (Primary + Upper primary)   Source: Table AT-11 of AWP&amp;B 2019-20</t>
  </si>
  <si>
    <t>Releases for Kitchen-cum-stores by GoI as on 31.03.2019</t>
  </si>
  <si>
    <t>2018-19</t>
  </si>
  <si>
    <t>2006-07 to 2018-19</t>
  </si>
  <si>
    <t>9.1.3) Achievement ( under MDM Funds) (Source data: Table AT-11 of AWP&amp;B 2019-20)</t>
  </si>
  <si>
    <t>Sactioned by GoI during 2006-07 to 2018-19</t>
  </si>
  <si>
    <t>Achievement (C+IP)                                  upto 31.12.18</t>
  </si>
  <si>
    <t xml:space="preserve">    Releases for Kitchen devices by GoI as on 31.12.2018</t>
  </si>
  <si>
    <t>Sactioned during 2006-07 to                     2018-19</t>
  </si>
  <si>
    <t>Achievement (P+IP)                                  upto 31.03.19</t>
  </si>
  <si>
    <t xml:space="preserve">Opening Stock as on 1.4.2018                                          </t>
  </si>
  <si>
    <t>01.05.2018</t>
  </si>
  <si>
    <t>12.09.2018</t>
  </si>
  <si>
    <t>21.01.2019</t>
  </si>
  <si>
    <t>Jiribam</t>
  </si>
  <si>
    <t>Kakching</t>
  </si>
  <si>
    <t>Kamjong</t>
  </si>
  <si>
    <t>Kangpokpi</t>
  </si>
  <si>
    <t>Noney</t>
  </si>
  <si>
    <t>Pherzwal</t>
  </si>
  <si>
    <t>Tengnoupal</t>
  </si>
  <si>
    <t xml:space="preserve">ii) Base period 01.04.17 to 31.03.18 (As per PAB aaproval = 227 days for Primary  &amp; U. Primary) </t>
  </si>
  <si>
    <t>S. 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</si>
</sst>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0.000"/>
  </numFmts>
  <fonts count="37"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1"/>
      <name val="Cambria"/>
      <family val="1"/>
    </font>
    <font>
      <sz val="11"/>
      <name val="Cambria"/>
      <family val="1"/>
    </font>
    <font>
      <b/>
      <sz val="11"/>
      <name val="Bookman Old Style"/>
      <family val="1"/>
    </font>
    <font>
      <sz val="11"/>
      <color indexed="8"/>
      <name val="Calibri"/>
      <family val="2"/>
    </font>
    <font>
      <sz val="11"/>
      <name val="Bookman Old Style"/>
      <family val="1"/>
    </font>
    <font>
      <b/>
      <u/>
      <sz val="11"/>
      <name val="Cambria"/>
      <family val="1"/>
    </font>
    <font>
      <sz val="11"/>
      <color rgb="FFFF0000"/>
      <name val="Cambria"/>
      <family val="1"/>
    </font>
    <font>
      <b/>
      <u/>
      <sz val="11"/>
      <color rgb="FFFF0000"/>
      <name val="Cambria"/>
      <family val="1"/>
    </font>
    <font>
      <b/>
      <sz val="11"/>
      <color rgb="FFFF0000"/>
      <name val="Cambria"/>
      <family val="1"/>
    </font>
    <font>
      <sz val="11"/>
      <name val="Arial"/>
      <family val="2"/>
    </font>
    <font>
      <sz val="11"/>
      <color theme="1"/>
      <name val="Cambria"/>
      <family val="1"/>
    </font>
    <font>
      <b/>
      <sz val="11"/>
      <color theme="1"/>
      <name val="Cambria"/>
      <family val="1"/>
    </font>
    <font>
      <b/>
      <sz val="11"/>
      <name val="Arial"/>
      <family val="2"/>
    </font>
    <font>
      <sz val="11"/>
      <name val="Calibri"/>
      <family val="2"/>
      <scheme val="minor"/>
    </font>
    <font>
      <i/>
      <sz val="11"/>
      <name val="Cambria"/>
      <family val="1"/>
    </font>
    <font>
      <sz val="11"/>
      <color indexed="8"/>
      <name val="Cambria"/>
      <family val="1"/>
    </font>
    <font>
      <b/>
      <sz val="11"/>
      <color indexed="8"/>
      <name val="Cambria"/>
      <family val="1"/>
    </font>
    <font>
      <b/>
      <i/>
      <sz val="11"/>
      <name val="Cambria"/>
      <family val="1"/>
    </font>
    <font>
      <b/>
      <i/>
      <sz val="11"/>
      <name val="Bookman Old Style"/>
      <family val="1"/>
    </font>
    <font>
      <b/>
      <sz val="11"/>
      <color indexed="8"/>
      <name val="Calibri"/>
      <family val="2"/>
    </font>
    <font>
      <sz val="11"/>
      <color theme="1"/>
      <name val="Bookman Old Style"/>
      <family val="1"/>
    </font>
    <font>
      <sz val="11"/>
      <color indexed="10"/>
      <name val="Cambria"/>
      <family val="1"/>
    </font>
    <font>
      <sz val="11"/>
      <color theme="1"/>
      <name val="Arial"/>
      <family val="2"/>
    </font>
    <font>
      <i/>
      <sz val="11"/>
      <color theme="1"/>
      <name val="Cambria"/>
      <family val="1"/>
    </font>
    <font>
      <sz val="10"/>
      <name val="Arial"/>
      <family val="2"/>
    </font>
    <font>
      <sz val="11"/>
      <name val="Calibri"/>
      <family val="2"/>
    </font>
    <font>
      <sz val="10"/>
      <name val="Arial"/>
    </font>
    <font>
      <b/>
      <sz val="10"/>
      <name val="Arial"/>
      <family val="2"/>
    </font>
    <font>
      <b/>
      <sz val="11"/>
      <color theme="1"/>
      <name val="Calibri"/>
      <family val="2"/>
      <scheme val="minor"/>
    </font>
    <font>
      <sz val="12"/>
      <name val="Arial"/>
      <family val="2"/>
    </font>
  </fonts>
  <fills count="9">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indexed="22"/>
        <bgColor indexed="64"/>
      </patternFill>
    </fill>
    <fill>
      <patternFill patternType="solid">
        <fgColor theme="0" tint="-0.34998626667073579"/>
        <bgColor indexed="64"/>
      </patternFill>
    </fill>
    <fill>
      <patternFill patternType="solid">
        <fgColor rgb="FFFF0000"/>
        <bgColor indexed="64"/>
      </patternFill>
    </fill>
  </fills>
  <borders count="5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s>
  <cellStyleXfs count="34">
    <xf numFmtId="0" fontId="0" fillId="0" borderId="0"/>
    <xf numFmtId="9" fontId="6" fillId="0" borderId="0" applyFont="0" applyFill="0" applyBorder="0" applyAlignment="0" applyProtection="0"/>
    <xf numFmtId="0" fontId="6" fillId="0" borderId="0"/>
    <xf numFmtId="0" fontId="6" fillId="0" borderId="0"/>
    <xf numFmtId="0" fontId="5" fillId="0" borderId="0"/>
    <xf numFmtId="9" fontId="6" fillId="0" borderId="0" applyFont="0" applyFill="0" applyBorder="0" applyAlignment="0" applyProtection="0"/>
    <xf numFmtId="0" fontId="10"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31" fillId="0" borderId="0"/>
    <xf numFmtId="0" fontId="31" fillId="0" borderId="0"/>
    <xf numFmtId="0" fontId="31" fillId="0" borderId="0"/>
    <xf numFmtId="0" fontId="6" fillId="0" borderId="0"/>
    <xf numFmtId="0" fontId="6" fillId="0" borderId="0"/>
    <xf numFmtId="0" fontId="6" fillId="0" borderId="0"/>
    <xf numFmtId="0" fontId="6" fillId="0" borderId="0"/>
    <xf numFmtId="0" fontId="6" fillId="0" borderId="0"/>
    <xf numFmtId="0" fontId="3" fillId="0" borderId="0"/>
    <xf numFmtId="0" fontId="3" fillId="0" borderId="0"/>
    <xf numFmtId="0" fontId="6" fillId="0" borderId="0"/>
    <xf numFmtId="0" fontId="6" fillId="0" borderId="0"/>
    <xf numFmtId="0" fontId="3" fillId="0" borderId="0"/>
    <xf numFmtId="0" fontId="33" fillId="0" borderId="0"/>
    <xf numFmtId="0" fontId="2" fillId="0" borderId="0"/>
    <xf numFmtId="0" fontId="2" fillId="0" borderId="0"/>
    <xf numFmtId="0" fontId="2" fillId="0" borderId="0"/>
    <xf numFmtId="0" fontId="1" fillId="0" borderId="0"/>
    <xf numFmtId="0" fontId="1" fillId="0" borderId="0"/>
    <xf numFmtId="0" fontId="1" fillId="0" borderId="0"/>
  </cellStyleXfs>
  <cellXfs count="679">
    <xf numFmtId="0" fontId="0" fillId="0" borderId="0" xfId="0"/>
    <xf numFmtId="0" fontId="7" fillId="7" borderId="12" xfId="0" applyFont="1" applyFill="1" applyBorder="1" applyAlignment="1">
      <alignment horizontal="center" vertical="center" wrapText="1"/>
    </xf>
    <xf numFmtId="9" fontId="7" fillId="7" borderId="12" xfId="1" applyFont="1" applyFill="1" applyBorder="1" applyAlignment="1">
      <alignment horizontal="center" vertical="center" wrapText="1"/>
    </xf>
    <xf numFmtId="0" fontId="7" fillId="0" borderId="0" xfId="0" applyFont="1" applyFill="1"/>
    <xf numFmtId="0" fontId="7" fillId="7" borderId="15" xfId="0" applyFont="1" applyFill="1" applyBorder="1" applyAlignment="1">
      <alignment horizontal="center" vertical="top" wrapText="1"/>
    </xf>
    <xf numFmtId="0" fontId="7" fillId="7" borderId="12" xfId="0" applyFont="1" applyFill="1" applyBorder="1" applyAlignment="1">
      <alignment horizontal="center" vertical="top" wrapText="1"/>
    </xf>
    <xf numFmtId="0" fontId="7" fillId="0" borderId="0" xfId="0" applyFont="1" applyFill="1" applyBorder="1" applyAlignment="1">
      <alignment horizontal="center" vertical="top" wrapText="1"/>
    </xf>
    <xf numFmtId="0" fontId="7" fillId="0" borderId="0" xfId="0" applyFont="1" applyBorder="1" applyAlignment="1">
      <alignment horizontal="center" vertical="top" wrapText="1"/>
    </xf>
    <xf numFmtId="0" fontId="8" fillId="0" borderId="0" xfId="0" applyFont="1"/>
    <xf numFmtId="0" fontId="9" fillId="7" borderId="12" xfId="3" applyFont="1" applyFill="1" applyBorder="1" applyAlignment="1">
      <alignment horizontal="center" vertical="center" wrapText="1"/>
    </xf>
    <xf numFmtId="2" fontId="9" fillId="7" borderId="12" xfId="3" applyNumberFormat="1" applyFont="1" applyFill="1" applyBorder="1" applyAlignment="1">
      <alignment horizontal="center" vertical="center" wrapText="1"/>
    </xf>
    <xf numFmtId="0" fontId="11" fillId="0" borderId="0" xfId="3" applyFont="1" applyBorder="1"/>
    <xf numFmtId="0" fontId="8" fillId="0" borderId="0" xfId="0" applyFont="1" applyAlignment="1">
      <alignment horizontal="center"/>
    </xf>
    <xf numFmtId="0" fontId="7" fillId="0" borderId="6" xfId="0" applyFont="1" applyBorder="1"/>
    <xf numFmtId="0" fontId="7" fillId="0" borderId="7" xfId="0" applyFont="1" applyBorder="1"/>
    <xf numFmtId="0" fontId="8" fillId="0" borderId="7" xfId="0" applyFont="1" applyBorder="1"/>
    <xf numFmtId="0" fontId="8" fillId="0" borderId="8" xfId="0" applyFont="1" applyBorder="1"/>
    <xf numFmtId="0" fontId="7" fillId="0" borderId="0" xfId="0" applyFont="1"/>
    <xf numFmtId="0" fontId="13" fillId="0" borderId="0" xfId="0" applyFont="1"/>
    <xf numFmtId="0" fontId="12" fillId="0" borderId="0" xfId="0" applyFont="1" applyAlignment="1"/>
    <xf numFmtId="0" fontId="14" fillId="0" borderId="0" xfId="0" applyFont="1" applyAlignment="1"/>
    <xf numFmtId="0" fontId="13" fillId="0" borderId="0" xfId="0" applyFont="1" applyBorder="1" applyAlignment="1"/>
    <xf numFmtId="0" fontId="14" fillId="0" borderId="0" xfId="0" applyFont="1" applyBorder="1" applyAlignment="1"/>
    <xf numFmtId="0" fontId="15" fillId="0" borderId="0" xfId="0" applyFont="1" applyBorder="1" applyAlignment="1">
      <alignment horizontal="left" wrapText="1"/>
    </xf>
    <xf numFmtId="0" fontId="7" fillId="7" borderId="12" xfId="0" applyFont="1" applyFill="1" applyBorder="1" applyAlignment="1">
      <alignment horizontal="center" vertical="center"/>
    </xf>
    <xf numFmtId="0" fontId="8" fillId="0" borderId="12" xfId="0" applyFont="1" applyBorder="1" applyAlignment="1">
      <alignment horizontal="center" vertical="center"/>
    </xf>
    <xf numFmtId="0" fontId="8" fillId="0" borderId="12" xfId="0" applyFont="1" applyBorder="1" applyAlignment="1">
      <alignment horizontal="center" vertical="center" wrapText="1"/>
    </xf>
    <xf numFmtId="0" fontId="8" fillId="0" borderId="12" xfId="0" applyFont="1" applyBorder="1" applyAlignment="1">
      <alignment wrapText="1"/>
    </xf>
    <xf numFmtId="1" fontId="16" fillId="0" borderId="12" xfId="0" applyNumberFormat="1" applyFont="1" applyBorder="1"/>
    <xf numFmtId="1" fontId="8" fillId="0" borderId="12" xfId="0" applyNumberFormat="1" applyFont="1" applyBorder="1" applyAlignment="1"/>
    <xf numFmtId="9" fontId="7" fillId="0" borderId="12" xfId="1" applyFont="1" applyBorder="1" applyAlignment="1"/>
    <xf numFmtId="0" fontId="7" fillId="0" borderId="12" xfId="0" applyFont="1" applyBorder="1"/>
    <xf numFmtId="1" fontId="7" fillId="0" borderId="12" xfId="0" applyNumberFormat="1" applyFont="1" applyBorder="1"/>
    <xf numFmtId="0" fontId="7" fillId="0" borderId="7" xfId="0" applyFont="1" applyBorder="1" applyAlignment="1">
      <alignment horizontal="left" wrapText="1"/>
    </xf>
    <xf numFmtId="0" fontId="8" fillId="0" borderId="12" xfId="0" applyFont="1" applyBorder="1" applyAlignment="1">
      <alignment horizontal="left" wrapText="1"/>
    </xf>
    <xf numFmtId="1" fontId="8" fillId="3" borderId="12" xfId="0" applyNumberFormat="1" applyFont="1" applyFill="1" applyBorder="1"/>
    <xf numFmtId="0" fontId="13" fillId="0" borderId="0" xfId="0" applyFont="1" applyBorder="1" applyAlignment="1">
      <alignment wrapText="1"/>
    </xf>
    <xf numFmtId="0" fontId="13" fillId="0" borderId="0" xfId="0" applyFont="1" applyBorder="1"/>
    <xf numFmtId="9" fontId="13" fillId="0" borderId="0" xfId="1" applyFont="1" applyBorder="1" applyAlignment="1"/>
    <xf numFmtId="9" fontId="8" fillId="0" borderId="0" xfId="1" applyFont="1" applyBorder="1" applyAlignment="1"/>
    <xf numFmtId="1" fontId="8" fillId="0" borderId="12" xfId="0" applyNumberFormat="1" applyFont="1" applyBorder="1"/>
    <xf numFmtId="1" fontId="8" fillId="0" borderId="0" xfId="0" applyNumberFormat="1" applyFont="1"/>
    <xf numFmtId="9" fontId="7" fillId="0" borderId="12" xfId="1" applyFont="1" applyFill="1" applyBorder="1" applyAlignment="1">
      <alignment horizontal="center" vertical="center" wrapText="1"/>
    </xf>
    <xf numFmtId="0" fontId="8" fillId="0" borderId="12" xfId="0" applyFont="1" applyBorder="1" applyAlignment="1">
      <alignment horizontal="center" wrapText="1"/>
    </xf>
    <xf numFmtId="0" fontId="8" fillId="0" borderId="12" xfId="0" applyFont="1" applyBorder="1" applyAlignment="1">
      <alignment horizontal="center"/>
    </xf>
    <xf numFmtId="9" fontId="7" fillId="0" borderId="12" xfId="1" applyFont="1" applyFill="1" applyBorder="1" applyAlignment="1">
      <alignment horizontal="center"/>
    </xf>
    <xf numFmtId="9" fontId="13" fillId="0" borderId="0" xfId="1" applyFont="1"/>
    <xf numFmtId="0" fontId="8" fillId="0" borderId="0" xfId="0" applyFont="1" applyBorder="1" applyAlignment="1">
      <alignment horizontal="center"/>
    </xf>
    <xf numFmtId="9" fontId="7" fillId="0" borderId="0" xfId="1" applyFont="1" applyFill="1" applyBorder="1" applyAlignment="1"/>
    <xf numFmtId="9" fontId="8" fillId="0" borderId="0" xfId="1" applyFont="1"/>
    <xf numFmtId="0" fontId="7" fillId="0" borderId="12" xfId="0" applyFont="1" applyBorder="1" applyAlignment="1">
      <alignment horizontal="center" vertical="center" wrapText="1"/>
    </xf>
    <xf numFmtId="0" fontId="16" fillId="0" borderId="12" xfId="0" applyFont="1" applyBorder="1"/>
    <xf numFmtId="0" fontId="8" fillId="0" borderId="12" xfId="0" applyFont="1" applyBorder="1" applyAlignment="1">
      <alignment horizontal="right"/>
    </xf>
    <xf numFmtId="9" fontId="8" fillId="0" borderId="12" xfId="1" applyFont="1" applyBorder="1"/>
    <xf numFmtId="0" fontId="16" fillId="0" borderId="17" xfId="0" applyFont="1" applyFill="1" applyBorder="1"/>
    <xf numFmtId="0" fontId="7" fillId="0" borderId="12" xfId="0" applyFont="1" applyBorder="1" applyAlignment="1">
      <alignment horizontal="right"/>
    </xf>
    <xf numFmtId="9" fontId="7" fillId="0" borderId="12" xfId="1" applyFont="1" applyBorder="1"/>
    <xf numFmtId="0" fontId="8" fillId="0" borderId="0" xfId="0" applyFont="1" applyBorder="1" applyAlignment="1">
      <alignment wrapText="1"/>
    </xf>
    <xf numFmtId="0" fontId="7" fillId="0" borderId="0" xfId="0" applyFont="1" applyBorder="1" applyAlignment="1">
      <alignment horizontal="left" vertical="center" wrapText="1"/>
    </xf>
    <xf numFmtId="0" fontId="19" fillId="0" borderId="0" xfId="3" applyFont="1" applyBorder="1" applyAlignment="1">
      <alignment horizontal="right"/>
    </xf>
    <xf numFmtId="0" fontId="7" fillId="0" borderId="0" xfId="0" applyFont="1" applyBorder="1" applyAlignment="1">
      <alignment horizontal="right"/>
    </xf>
    <xf numFmtId="9" fontId="7" fillId="0" borderId="0" xfId="1" applyFont="1" applyBorder="1"/>
    <xf numFmtId="0" fontId="7" fillId="0" borderId="12" xfId="0" applyFont="1" applyBorder="1" applyAlignment="1">
      <alignment horizontal="left" vertical="center" wrapText="1"/>
    </xf>
    <xf numFmtId="0" fontId="8" fillId="0" borderId="0" xfId="0" applyFont="1" applyBorder="1" applyAlignment="1">
      <alignment horizontal="center" wrapText="1"/>
    </xf>
    <xf numFmtId="0" fontId="8" fillId="0" borderId="0" xfId="0" applyFont="1" applyBorder="1" applyAlignment="1">
      <alignment horizontal="right"/>
    </xf>
    <xf numFmtId="9" fontId="8" fillId="0" borderId="0" xfId="1" applyFont="1" applyBorder="1"/>
    <xf numFmtId="0" fontId="19" fillId="0" borderId="0" xfId="3" applyFont="1" applyBorder="1"/>
    <xf numFmtId="0" fontId="16" fillId="0" borderId="0" xfId="3" applyFont="1" applyBorder="1"/>
    <xf numFmtId="0" fontId="19" fillId="0" borderId="0" xfId="0" applyFont="1" applyBorder="1"/>
    <xf numFmtId="2" fontId="8" fillId="0" borderId="0" xfId="0" applyNumberFormat="1" applyFont="1"/>
    <xf numFmtId="0" fontId="7" fillId="0" borderId="12" xfId="0" applyFont="1" applyBorder="1" applyAlignment="1">
      <alignment horizontal="center" wrapText="1"/>
    </xf>
    <xf numFmtId="9" fontId="7" fillId="0" borderId="0" xfId="1" applyFont="1"/>
    <xf numFmtId="0" fontId="7" fillId="0" borderId="0" xfId="0" applyFont="1" applyBorder="1" applyAlignment="1">
      <alignment horizontal="center"/>
    </xf>
    <xf numFmtId="1" fontId="8" fillId="0" borderId="12" xfId="0" applyNumberFormat="1" applyFont="1" applyBorder="1" applyAlignment="1">
      <alignment horizontal="right"/>
    </xf>
    <xf numFmtId="1" fontId="7" fillId="0" borderId="12" xfId="0" applyNumberFormat="1" applyFont="1" applyBorder="1" applyAlignment="1">
      <alignment horizontal="right"/>
    </xf>
    <xf numFmtId="1" fontId="7" fillId="0" borderId="0" xfId="0" applyNumberFormat="1" applyFont="1" applyBorder="1"/>
    <xf numFmtId="1" fontId="19" fillId="0" borderId="0" xfId="3" applyNumberFormat="1" applyFont="1" applyBorder="1"/>
    <xf numFmtId="1" fontId="7" fillId="0" borderId="0" xfId="0" applyNumberFormat="1" applyFont="1" applyBorder="1" applyAlignment="1">
      <alignment horizontal="right"/>
    </xf>
    <xf numFmtId="0" fontId="7" fillId="0" borderId="0" xfId="0" applyFont="1" applyBorder="1" applyAlignment="1">
      <alignment horizontal="right" vertical="center"/>
    </xf>
    <xf numFmtId="0" fontId="8" fillId="0" borderId="0" xfId="0" applyFont="1" applyFill="1"/>
    <xf numFmtId="0" fontId="7" fillId="7" borderId="1" xfId="0" applyFont="1" applyFill="1" applyBorder="1" applyAlignment="1">
      <alignment horizontal="center" vertical="top" wrapText="1"/>
    </xf>
    <xf numFmtId="1" fontId="8" fillId="0" borderId="0" xfId="0" applyNumberFormat="1" applyFont="1" applyBorder="1" applyAlignment="1">
      <alignment horizontal="center"/>
    </xf>
    <xf numFmtId="0" fontId="8" fillId="0" borderId="12" xfId="0" applyFont="1" applyBorder="1" applyAlignment="1">
      <alignment horizontal="center" vertical="top" wrapText="1"/>
    </xf>
    <xf numFmtId="0" fontId="8" fillId="5" borderId="0" xfId="0" applyFont="1" applyFill="1"/>
    <xf numFmtId="9" fontId="8" fillId="0" borderId="12" xfId="1" applyFont="1" applyBorder="1" applyAlignment="1">
      <alignment horizontal="right"/>
    </xf>
    <xf numFmtId="1" fontId="8" fillId="0" borderId="0" xfId="0" applyNumberFormat="1" applyFont="1" applyBorder="1" applyAlignment="1">
      <alignment horizontal="right" vertical="center"/>
    </xf>
    <xf numFmtId="1" fontId="19" fillId="5" borderId="29" xfId="3" applyNumberFormat="1" applyFont="1" applyFill="1" applyBorder="1" applyAlignment="1">
      <alignment horizontal="center"/>
    </xf>
    <xf numFmtId="1" fontId="7" fillId="0" borderId="24" xfId="0" applyNumberFormat="1" applyFont="1" applyBorder="1" applyAlignment="1">
      <alignment horizontal="center"/>
    </xf>
    <xf numFmtId="1" fontId="19" fillId="0" borderId="11" xfId="0" applyNumberFormat="1" applyFont="1" applyBorder="1"/>
    <xf numFmtId="1" fontId="16" fillId="0" borderId="14" xfId="0" applyNumberFormat="1" applyFont="1" applyBorder="1"/>
    <xf numFmtId="0" fontId="8" fillId="0" borderId="15" xfId="0" applyFont="1" applyBorder="1" applyAlignment="1">
      <alignment horizontal="center"/>
    </xf>
    <xf numFmtId="9" fontId="7" fillId="0" borderId="12" xfId="1" applyFont="1" applyBorder="1" applyAlignment="1">
      <alignment horizontal="right"/>
    </xf>
    <xf numFmtId="1" fontId="7" fillId="0" borderId="0" xfId="0" applyNumberFormat="1" applyFont="1" applyBorder="1" applyAlignment="1">
      <alignment horizontal="right" vertical="center"/>
    </xf>
    <xf numFmtId="0" fontId="7" fillId="0" borderId="9" xfId="0" applyFont="1" applyBorder="1"/>
    <xf numFmtId="1" fontId="19" fillId="0" borderId="14" xfId="0" applyNumberFormat="1" applyFont="1" applyBorder="1"/>
    <xf numFmtId="0" fontId="7" fillId="7" borderId="15" xfId="0" applyFont="1" applyFill="1" applyBorder="1" applyAlignment="1">
      <alignment horizontal="center" vertical="center" wrapText="1"/>
    </xf>
    <xf numFmtId="0" fontId="8" fillId="0" borderId="15" xfId="0" applyFont="1" applyBorder="1" applyAlignment="1">
      <alignment horizontal="center" vertical="center" wrapText="1"/>
    </xf>
    <xf numFmtId="2" fontId="8" fillId="3" borderId="12" xfId="0" applyNumberFormat="1" applyFont="1" applyFill="1" applyBorder="1"/>
    <xf numFmtId="2" fontId="8" fillId="0" borderId="12" xfId="0" applyNumberFormat="1" applyFont="1" applyBorder="1"/>
    <xf numFmtId="9" fontId="7" fillId="0" borderId="12" xfId="1" quotePrefix="1" applyFont="1" applyBorder="1" applyAlignment="1">
      <alignment horizontal="center"/>
    </xf>
    <xf numFmtId="165" fontId="8" fillId="0" borderId="0" xfId="0" applyNumberFormat="1" applyFont="1"/>
    <xf numFmtId="9" fontId="7" fillId="0" borderId="12" xfId="1" applyFont="1" applyBorder="1" applyAlignment="1">
      <alignment horizontal="center"/>
    </xf>
    <xf numFmtId="2" fontId="17" fillId="0" borderId="12" xfId="0" applyNumberFormat="1" applyFont="1" applyBorder="1"/>
    <xf numFmtId="0" fontId="21" fillId="0" borderId="0" xfId="0" applyFont="1"/>
    <xf numFmtId="2" fontId="7" fillId="0" borderId="0" xfId="0" applyNumberFormat="1" applyFont="1" applyBorder="1" applyAlignment="1">
      <alignment horizontal="right" vertical="center" wrapText="1"/>
    </xf>
    <xf numFmtId="2" fontId="7" fillId="0" borderId="0" xfId="0" applyNumberFormat="1" applyFont="1" applyBorder="1" applyAlignment="1">
      <alignment horizontal="left" vertical="top"/>
    </xf>
    <xf numFmtId="2" fontId="8" fillId="0" borderId="0" xfId="0" applyNumberFormat="1" applyFont="1" applyBorder="1" applyAlignment="1">
      <alignment horizontal="center" vertical="top" wrapText="1"/>
    </xf>
    <xf numFmtId="9" fontId="8" fillId="0" borderId="0" xfId="1" applyFont="1" applyBorder="1" applyAlignment="1">
      <alignment horizontal="center" vertical="top" wrapText="1"/>
    </xf>
    <xf numFmtId="2" fontId="8" fillId="0" borderId="0" xfId="0" applyNumberFormat="1" applyFont="1" applyFill="1"/>
    <xf numFmtId="0" fontId="8" fillId="0" borderId="0" xfId="0" applyFont="1" applyFill="1" applyAlignment="1">
      <alignment horizontal="right"/>
    </xf>
    <xf numFmtId="0" fontId="7" fillId="3" borderId="15" xfId="0" applyFont="1" applyFill="1" applyBorder="1" applyAlignment="1">
      <alignment horizontal="center" vertical="top" wrapText="1"/>
    </xf>
    <xf numFmtId="0" fontId="7" fillId="3" borderId="12" xfId="0" applyFont="1" applyFill="1" applyBorder="1" applyAlignment="1">
      <alignment horizontal="center" vertical="top" wrapText="1"/>
    </xf>
    <xf numFmtId="0" fontId="7" fillId="3" borderId="0" xfId="0" applyFont="1" applyFill="1" applyBorder="1" applyAlignment="1">
      <alignment horizontal="center" vertical="top" wrapText="1"/>
    </xf>
    <xf numFmtId="0" fontId="8" fillId="3" borderId="0" xfId="0" applyFont="1" applyFill="1"/>
    <xf numFmtId="165" fontId="16" fillId="3" borderId="22" xfId="0" applyNumberFormat="1" applyFont="1" applyFill="1" applyBorder="1" applyAlignment="1">
      <alignment horizontal="center"/>
    </xf>
    <xf numFmtId="165" fontId="16" fillId="3" borderId="23" xfId="0" applyNumberFormat="1" applyFont="1" applyFill="1" applyBorder="1" applyAlignment="1">
      <alignment horizontal="center"/>
    </xf>
    <xf numFmtId="0" fontId="16" fillId="3" borderId="24" xfId="0" applyFont="1" applyFill="1" applyBorder="1" applyAlignment="1">
      <alignment horizontal="center"/>
    </xf>
    <xf numFmtId="165" fontId="16" fillId="3" borderId="0" xfId="0" applyNumberFormat="1" applyFont="1" applyFill="1" applyBorder="1"/>
    <xf numFmtId="165" fontId="16" fillId="3" borderId="30" xfId="0" applyNumberFormat="1" applyFont="1" applyFill="1" applyBorder="1" applyAlignment="1">
      <alignment horizontal="center"/>
    </xf>
    <xf numFmtId="0" fontId="8" fillId="3" borderId="21" xfId="0" applyFont="1" applyFill="1" applyBorder="1" applyAlignment="1">
      <alignment horizontal="center"/>
    </xf>
    <xf numFmtId="165" fontId="8" fillId="3" borderId="0" xfId="0" applyNumberFormat="1" applyFont="1" applyFill="1"/>
    <xf numFmtId="0" fontId="8" fillId="3" borderId="12" xfId="0" applyFont="1" applyFill="1" applyBorder="1" applyAlignment="1">
      <alignment horizontal="center" wrapText="1"/>
    </xf>
    <xf numFmtId="2" fontId="8" fillId="3" borderId="12" xfId="0" applyNumberFormat="1" applyFont="1" applyFill="1" applyBorder="1" applyAlignment="1">
      <alignment horizontal="center"/>
    </xf>
    <xf numFmtId="9" fontId="22" fillId="3" borderId="12" xfId="1" applyFont="1" applyFill="1" applyBorder="1" applyAlignment="1">
      <alignment horizontal="center" wrapText="1"/>
    </xf>
    <xf numFmtId="165" fontId="16" fillId="3" borderId="0" xfId="3" applyNumberFormat="1" applyFont="1" applyFill="1" applyBorder="1" applyAlignment="1">
      <alignment horizontal="right"/>
    </xf>
    <xf numFmtId="165" fontId="8" fillId="3" borderId="0" xfId="0" applyNumberFormat="1" applyFont="1" applyFill="1" applyBorder="1"/>
    <xf numFmtId="2" fontId="16" fillId="3" borderId="26" xfId="0" applyNumberFormat="1" applyFont="1" applyFill="1" applyBorder="1" applyAlignment="1">
      <alignment horizontal="center"/>
    </xf>
    <xf numFmtId="2" fontId="16" fillId="3" borderId="12" xfId="0" applyNumberFormat="1" applyFont="1" applyFill="1" applyBorder="1" applyAlignment="1">
      <alignment horizontal="center"/>
    </xf>
    <xf numFmtId="0" fontId="7" fillId="3" borderId="12" xfId="0" applyFont="1" applyFill="1" applyBorder="1" applyAlignment="1">
      <alignment horizontal="center" wrapText="1"/>
    </xf>
    <xf numFmtId="0" fontId="7" fillId="3" borderId="12" xfId="0" applyFont="1" applyFill="1" applyBorder="1" applyAlignment="1">
      <alignment horizontal="center" vertical="center" wrapText="1"/>
    </xf>
    <xf numFmtId="2" fontId="7" fillId="3" borderId="12" xfId="0" applyNumberFormat="1" applyFont="1" applyFill="1" applyBorder="1" applyAlignment="1">
      <alignment horizontal="center"/>
    </xf>
    <xf numFmtId="0" fontId="7" fillId="3" borderId="0" xfId="0" applyFont="1" applyFill="1" applyBorder="1"/>
    <xf numFmtId="2" fontId="7" fillId="3" borderId="0" xfId="0" applyNumberFormat="1" applyFont="1" applyFill="1" applyBorder="1"/>
    <xf numFmtId="2" fontId="19" fillId="3" borderId="28" xfId="0" applyNumberFormat="1" applyFont="1" applyFill="1" applyBorder="1" applyAlignment="1">
      <alignment horizontal="center"/>
    </xf>
    <xf numFmtId="0" fontId="7" fillId="3" borderId="0" xfId="0" applyFont="1" applyFill="1"/>
    <xf numFmtId="2" fontId="8" fillId="0" borderId="0" xfId="0" applyNumberFormat="1" applyFont="1" applyBorder="1"/>
    <xf numFmtId="0" fontId="8" fillId="0" borderId="0" xfId="0" applyFont="1" applyBorder="1"/>
    <xf numFmtId="9" fontId="22" fillId="0" borderId="0" xfId="1" applyFont="1" applyBorder="1" applyAlignment="1">
      <alignment horizontal="right" wrapText="1"/>
    </xf>
    <xf numFmtId="0" fontId="7" fillId="0" borderId="15" xfId="0" applyFont="1" applyFill="1" applyBorder="1" applyAlignment="1">
      <alignment horizontal="center" vertical="top" wrapText="1"/>
    </xf>
    <xf numFmtId="0" fontId="7" fillId="0" borderId="12" xfId="0" applyFont="1" applyFill="1" applyBorder="1" applyAlignment="1">
      <alignment horizontal="center" vertical="top" wrapText="1"/>
    </xf>
    <xf numFmtId="0" fontId="7" fillId="4" borderId="12" xfId="0" applyFont="1" applyFill="1" applyBorder="1" applyAlignment="1">
      <alignment horizontal="center" vertical="top" wrapText="1"/>
    </xf>
    <xf numFmtId="9" fontId="22" fillId="3" borderId="12" xfId="1" applyFont="1" applyFill="1" applyBorder="1" applyAlignment="1">
      <alignment horizontal="right" wrapText="1"/>
    </xf>
    <xf numFmtId="0" fontId="7" fillId="3" borderId="12" xfId="0" applyFont="1" applyFill="1" applyBorder="1" applyAlignment="1">
      <alignment horizontal="left" vertical="center" wrapText="1"/>
    </xf>
    <xf numFmtId="9" fontId="23" fillId="3" borderId="12" xfId="1" applyFont="1" applyFill="1" applyBorder="1" applyAlignment="1">
      <alignment horizontal="right" wrapText="1"/>
    </xf>
    <xf numFmtId="165" fontId="19" fillId="0" borderId="0" xfId="0" applyNumberFormat="1" applyFont="1" applyBorder="1"/>
    <xf numFmtId="0" fontId="8" fillId="0" borderId="0" xfId="0" applyFont="1" applyAlignment="1">
      <alignment horizontal="right"/>
    </xf>
    <xf numFmtId="2" fontId="8" fillId="0" borderId="12" xfId="0" applyNumberFormat="1" applyFont="1" applyBorder="1" applyAlignment="1">
      <alignment horizontal="center" vertical="top" wrapText="1"/>
    </xf>
    <xf numFmtId="2" fontId="8" fillId="3" borderId="12" xfId="0" applyNumberFormat="1" applyFont="1" applyFill="1" applyBorder="1" applyAlignment="1">
      <alignment horizontal="center" vertical="top" wrapText="1"/>
    </xf>
    <xf numFmtId="9" fontId="8" fillId="0" borderId="12" xfId="1" applyFont="1" applyBorder="1" applyAlignment="1">
      <alignment horizontal="center" vertical="top" wrapText="1"/>
    </xf>
    <xf numFmtId="0" fontId="24" fillId="0" borderId="0" xfId="0" applyFont="1" applyFill="1" applyBorder="1" applyAlignment="1">
      <alignment horizontal="left"/>
    </xf>
    <xf numFmtId="0" fontId="7" fillId="0" borderId="0" xfId="0" applyFont="1" applyFill="1" applyBorder="1" applyAlignment="1">
      <alignment horizontal="right"/>
    </xf>
    <xf numFmtId="2" fontId="23" fillId="0" borderId="0" xfId="0" applyNumberFormat="1" applyFont="1" applyBorder="1" applyAlignment="1">
      <alignment horizontal="center" vertical="top" wrapText="1"/>
    </xf>
    <xf numFmtId="9" fontId="23" fillId="0" borderId="0" xfId="1" applyFont="1" applyBorder="1" applyAlignment="1">
      <alignment horizontal="center" vertical="top" wrapText="1"/>
    </xf>
    <xf numFmtId="2" fontId="7" fillId="0" borderId="0" xfId="0" applyNumberFormat="1" applyFont="1" applyFill="1" applyBorder="1" applyAlignment="1">
      <alignment vertical="center"/>
    </xf>
    <xf numFmtId="9" fontId="7" fillId="0" borderId="0" xfId="1" applyFont="1" applyFill="1" applyBorder="1" applyAlignment="1">
      <alignment vertical="center"/>
    </xf>
    <xf numFmtId="0" fontId="7" fillId="7" borderId="11" xfId="0" applyFont="1" applyFill="1" applyBorder="1" applyAlignment="1">
      <alignment horizontal="center" vertical="center" wrapText="1"/>
    </xf>
    <xf numFmtId="0" fontId="8" fillId="0" borderId="11" xfId="0" applyFont="1" applyBorder="1" applyAlignment="1">
      <alignment horizontal="center" vertical="center" wrapText="1"/>
    </xf>
    <xf numFmtId="0" fontId="8" fillId="4" borderId="11" xfId="0" applyFont="1" applyFill="1" applyBorder="1" applyAlignment="1">
      <alignment horizontal="center" vertical="center" wrapText="1"/>
    </xf>
    <xf numFmtId="0" fontId="8" fillId="0" borderId="12" xfId="0" applyFont="1" applyBorder="1"/>
    <xf numFmtId="2" fontId="8" fillId="0" borderId="12" xfId="0" applyNumberFormat="1" applyFont="1" applyBorder="1" applyAlignment="1">
      <alignment horizontal="center"/>
    </xf>
    <xf numFmtId="9" fontId="8" fillId="0" borderId="9" xfId="1" applyFont="1" applyBorder="1" applyAlignment="1">
      <alignment horizontal="center"/>
    </xf>
    <xf numFmtId="165" fontId="16" fillId="0" borderId="4" xfId="3" applyNumberFormat="1" applyFont="1" applyBorder="1" applyAlignment="1">
      <alignment horizontal="right"/>
    </xf>
    <xf numFmtId="165" fontId="16" fillId="0" borderId="0" xfId="3" applyNumberFormat="1" applyFont="1" applyBorder="1" applyAlignment="1">
      <alignment horizontal="right"/>
    </xf>
    <xf numFmtId="165" fontId="16" fillId="0" borderId="0" xfId="0" applyNumberFormat="1" applyFont="1" applyBorder="1"/>
    <xf numFmtId="2" fontId="7" fillId="0" borderId="12" xfId="0" applyNumberFormat="1" applyFont="1" applyBorder="1" applyAlignment="1">
      <alignment horizontal="center"/>
    </xf>
    <xf numFmtId="9" fontId="7" fillId="0" borderId="9" xfId="1" applyFont="1" applyBorder="1" applyAlignment="1">
      <alignment horizontal="center"/>
    </xf>
    <xf numFmtId="0" fontId="8" fillId="0" borderId="0" xfId="0" quotePrefix="1" applyFont="1"/>
    <xf numFmtId="0" fontId="7" fillId="7" borderId="12" xfId="0" applyFont="1" applyFill="1" applyBorder="1" applyAlignment="1">
      <alignment horizontal="center"/>
    </xf>
    <xf numFmtId="0" fontId="16" fillId="0" borderId="12" xfId="3" applyFont="1" applyBorder="1" applyAlignment="1">
      <alignment horizontal="center" vertical="center" wrapText="1"/>
    </xf>
    <xf numFmtId="2" fontId="16" fillId="0" borderId="12" xfId="0" applyNumberFormat="1" applyFont="1" applyBorder="1" applyAlignment="1">
      <alignment horizontal="center"/>
    </xf>
    <xf numFmtId="9" fontId="8" fillId="0" borderId="12" xfId="1" applyNumberFormat="1" applyFont="1" applyBorder="1" applyAlignment="1">
      <alignment horizontal="center" vertical="center" wrapText="1"/>
    </xf>
    <xf numFmtId="9" fontId="7" fillId="0" borderId="12" xfId="1" applyNumberFormat="1" applyFont="1" applyBorder="1" applyAlignment="1">
      <alignment horizontal="center" vertical="center" wrapText="1"/>
    </xf>
    <xf numFmtId="9" fontId="8" fillId="0" borderId="0" xfId="1" applyNumberFormat="1" applyFont="1" applyBorder="1" applyAlignment="1">
      <alignment horizontal="right" vertical="center" wrapText="1"/>
    </xf>
    <xf numFmtId="0" fontId="9" fillId="7" borderId="12" xfId="3" applyFont="1" applyFill="1" applyBorder="1" applyAlignment="1">
      <alignment horizontal="center" vertical="top" wrapText="1"/>
    </xf>
    <xf numFmtId="2" fontId="8" fillId="0" borderId="12" xfId="1" applyNumberFormat="1" applyFont="1" applyBorder="1"/>
    <xf numFmtId="0" fontId="8" fillId="0" borderId="0" xfId="1" applyNumberFormat="1" applyFont="1"/>
    <xf numFmtId="0" fontId="24" fillId="0" borderId="0" xfId="0" applyFont="1"/>
    <xf numFmtId="0" fontId="9" fillId="7" borderId="12" xfId="3" applyFont="1" applyFill="1" applyBorder="1" applyAlignment="1">
      <alignment horizontal="center" wrapText="1"/>
    </xf>
    <xf numFmtId="0" fontId="24" fillId="0" borderId="12" xfId="0" applyFont="1" applyBorder="1" applyAlignment="1">
      <alignment horizontal="center" vertical="top" wrapText="1"/>
    </xf>
    <xf numFmtId="0" fontId="24" fillId="0" borderId="12" xfId="0" applyFont="1" applyFill="1" applyBorder="1" applyAlignment="1">
      <alignment horizontal="center" vertical="top" wrapText="1"/>
    </xf>
    <xf numFmtId="0" fontId="24" fillId="0" borderId="12" xfId="0" applyFont="1" applyBorder="1" applyAlignment="1">
      <alignment horizontal="center" vertical="center"/>
    </xf>
    <xf numFmtId="2" fontId="16" fillId="0" borderId="12" xfId="4" applyNumberFormat="1" applyFont="1" applyBorder="1" applyAlignment="1">
      <alignment horizontal="center" vertical="center"/>
    </xf>
    <xf numFmtId="2" fontId="16" fillId="0" borderId="12" xfId="4" applyNumberFormat="1" applyFont="1" applyBorder="1" applyAlignment="1">
      <alignment horizontal="center"/>
    </xf>
    <xf numFmtId="2" fontId="16" fillId="0" borderId="12" xfId="3" applyNumberFormat="1" applyFont="1" applyBorder="1" applyAlignment="1">
      <alignment horizontal="center"/>
    </xf>
    <xf numFmtId="1" fontId="16" fillId="0" borderId="12" xfId="4" applyNumberFormat="1" applyFont="1" applyBorder="1" applyAlignment="1">
      <alignment horizontal="right"/>
    </xf>
    <xf numFmtId="1" fontId="16" fillId="0" borderId="12" xfId="4" applyNumberFormat="1" applyFont="1" applyBorder="1" applyAlignment="1"/>
    <xf numFmtId="1" fontId="16" fillId="0" borderId="12" xfId="4" applyNumberFormat="1" applyFont="1" applyFill="1" applyBorder="1" applyAlignment="1">
      <alignment horizontal="right"/>
    </xf>
    <xf numFmtId="0" fontId="13" fillId="0" borderId="0" xfId="0" applyFont="1" applyFill="1"/>
    <xf numFmtId="2" fontId="16" fillId="3" borderId="12" xfId="3" applyNumberFormat="1" applyFont="1" applyFill="1" applyBorder="1" applyAlignment="1">
      <alignment horizontal="center"/>
    </xf>
    <xf numFmtId="9" fontId="8" fillId="3" borderId="9" xfId="1" applyFont="1" applyFill="1" applyBorder="1" applyAlignment="1">
      <alignment horizontal="center" wrapText="1"/>
    </xf>
    <xf numFmtId="1" fontId="16" fillId="3" borderId="4" xfId="3" applyNumberFormat="1" applyFont="1" applyFill="1" applyBorder="1"/>
    <xf numFmtId="1" fontId="16" fillId="3" borderId="0" xfId="3" applyNumberFormat="1" applyFont="1" applyFill="1" applyBorder="1"/>
    <xf numFmtId="1" fontId="8" fillId="3" borderId="0" xfId="0" applyNumberFormat="1" applyFont="1" applyFill="1" applyBorder="1"/>
    <xf numFmtId="2" fontId="16" fillId="3" borderId="12" xfId="0" applyNumberFormat="1" applyFont="1" applyFill="1" applyBorder="1"/>
    <xf numFmtId="2" fontId="16" fillId="3" borderId="12" xfId="0" applyNumberFormat="1" applyFont="1" applyFill="1" applyBorder="1" applyAlignment="1">
      <alignment horizontal="right"/>
    </xf>
    <xf numFmtId="2" fontId="16" fillId="3" borderId="0" xfId="0" applyNumberFormat="1" applyFont="1" applyFill="1" applyBorder="1" applyAlignment="1">
      <alignment horizontal="right"/>
    </xf>
    <xf numFmtId="2" fontId="8" fillId="3" borderId="0" xfId="0" applyNumberFormat="1" applyFont="1" applyFill="1"/>
    <xf numFmtId="2" fontId="8" fillId="3" borderId="0" xfId="0" applyNumberFormat="1" applyFont="1" applyFill="1" applyBorder="1" applyAlignment="1">
      <alignment vertical="center"/>
    </xf>
    <xf numFmtId="9" fontId="8" fillId="3" borderId="0" xfId="1" applyFont="1" applyFill="1" applyBorder="1" applyAlignment="1">
      <alignment vertical="center"/>
    </xf>
    <xf numFmtId="2" fontId="7" fillId="3" borderId="12" xfId="0" applyNumberFormat="1" applyFont="1" applyFill="1" applyBorder="1"/>
    <xf numFmtId="2" fontId="8" fillId="3" borderId="0" xfId="0" applyNumberFormat="1" applyFont="1" applyFill="1" applyBorder="1"/>
    <xf numFmtId="0" fontId="8" fillId="0" borderId="0" xfId="0" quotePrefix="1" applyFont="1" applyFill="1" applyBorder="1" applyAlignment="1">
      <alignment horizontal="center"/>
    </xf>
    <xf numFmtId="2" fontId="23" fillId="0" borderId="0" xfId="0" applyNumberFormat="1" applyFont="1" applyBorder="1" applyAlignment="1">
      <alignment horizontal="right" vertical="top" wrapText="1"/>
    </xf>
    <xf numFmtId="9" fontId="23" fillId="0" borderId="0" xfId="1" applyFont="1" applyBorder="1" applyAlignment="1">
      <alignment horizontal="right" wrapText="1"/>
    </xf>
    <xf numFmtId="2" fontId="8" fillId="0" borderId="0" xfId="0" applyNumberFormat="1" applyFont="1" applyFill="1" applyBorder="1" applyAlignment="1">
      <alignment vertical="center"/>
    </xf>
    <xf numFmtId="0" fontId="8" fillId="3" borderId="12" xfId="0" applyFont="1" applyFill="1" applyBorder="1"/>
    <xf numFmtId="9" fontId="8" fillId="3" borderId="12" xfId="1" applyFont="1" applyFill="1" applyBorder="1" applyAlignment="1">
      <alignment horizontal="center" vertical="center"/>
    </xf>
    <xf numFmtId="1" fontId="16" fillId="3" borderId="0" xfId="0" applyNumberFormat="1" applyFont="1" applyFill="1" applyBorder="1"/>
    <xf numFmtId="1" fontId="8" fillId="3" borderId="0" xfId="0" applyNumberFormat="1" applyFont="1" applyFill="1"/>
    <xf numFmtId="1" fontId="19" fillId="3" borderId="0" xfId="0" applyNumberFormat="1" applyFont="1" applyFill="1" applyBorder="1"/>
    <xf numFmtId="0" fontId="8" fillId="0" borderId="12" xfId="0" applyFont="1" applyFill="1" applyBorder="1"/>
    <xf numFmtId="9" fontId="8" fillId="0" borderId="12" xfId="0" applyNumberFormat="1" applyFont="1" applyBorder="1"/>
    <xf numFmtId="0" fontId="8" fillId="3" borderId="16" xfId="0" applyFont="1" applyFill="1" applyBorder="1"/>
    <xf numFmtId="0" fontId="8" fillId="3" borderId="0" xfId="0" applyFont="1" applyFill="1" applyBorder="1"/>
    <xf numFmtId="2" fontId="8" fillId="3" borderId="12" xfId="0" applyNumberFormat="1" applyFont="1" applyFill="1" applyBorder="1" applyAlignment="1">
      <alignment horizontal="center" vertical="center"/>
    </xf>
    <xf numFmtId="2" fontId="16" fillId="3" borderId="0" xfId="0" applyNumberFormat="1" applyFont="1" applyFill="1" applyBorder="1"/>
    <xf numFmtId="0" fontId="16" fillId="3" borderId="0" xfId="0" applyFont="1" applyFill="1" applyBorder="1"/>
    <xf numFmtId="9" fontId="7" fillId="3" borderId="12" xfId="1" applyFont="1" applyFill="1" applyBorder="1" applyAlignment="1">
      <alignment horizontal="center" vertical="center"/>
    </xf>
    <xf numFmtId="2" fontId="19" fillId="3" borderId="0" xfId="0" applyNumberFormat="1" applyFont="1" applyFill="1" applyBorder="1" applyAlignment="1"/>
    <xf numFmtId="2" fontId="19" fillId="3" borderId="0" xfId="0" applyNumberFormat="1" applyFont="1" applyFill="1" applyBorder="1"/>
    <xf numFmtId="0" fontId="21" fillId="0" borderId="0" xfId="0" applyFont="1" applyFill="1" applyBorder="1" applyAlignment="1">
      <alignment horizontal="left"/>
    </xf>
    <xf numFmtId="0" fontId="19" fillId="4" borderId="0" xfId="0" applyFont="1" applyFill="1" applyBorder="1" applyAlignment="1"/>
    <xf numFmtId="0" fontId="7" fillId="7" borderId="12" xfId="0" applyFont="1" applyFill="1" applyBorder="1"/>
    <xf numFmtId="0" fontId="8" fillId="7" borderId="12" xfId="0" applyFont="1" applyFill="1" applyBorder="1"/>
    <xf numFmtId="9" fontId="8" fillId="3" borderId="12" xfId="1" applyFont="1" applyFill="1" applyBorder="1"/>
    <xf numFmtId="9" fontId="8" fillId="0" borderId="12" xfId="1" quotePrefix="1" applyFont="1" applyBorder="1" applyAlignment="1">
      <alignment horizontal="right"/>
    </xf>
    <xf numFmtId="9" fontId="8" fillId="3" borderId="0" xfId="1" applyFont="1" applyFill="1" applyBorder="1"/>
    <xf numFmtId="9" fontId="8" fillId="0" borderId="0" xfId="1" quotePrefix="1" applyFont="1" applyBorder="1" applyAlignment="1">
      <alignment horizontal="right"/>
    </xf>
    <xf numFmtId="0" fontId="8" fillId="0" borderId="0" xfId="0" applyFont="1" applyFill="1" applyBorder="1"/>
    <xf numFmtId="0" fontId="8" fillId="0" borderId="16" xfId="0" applyFont="1" applyBorder="1"/>
    <xf numFmtId="9" fontId="8" fillId="3" borderId="12" xfId="1" applyFont="1" applyFill="1" applyBorder="1" applyAlignment="1">
      <alignment horizontal="center"/>
    </xf>
    <xf numFmtId="1" fontId="21" fillId="3" borderId="0" xfId="0" applyNumberFormat="1" applyFont="1" applyFill="1"/>
    <xf numFmtId="1" fontId="16" fillId="3" borderId="12" xfId="0" applyNumberFormat="1" applyFont="1" applyFill="1" applyBorder="1"/>
    <xf numFmtId="0" fontId="7" fillId="3" borderId="12" xfId="0" applyFont="1" applyFill="1" applyBorder="1"/>
    <xf numFmtId="9" fontId="7" fillId="3" borderId="12" xfId="1" applyFont="1" applyFill="1" applyBorder="1" applyAlignment="1">
      <alignment horizontal="center"/>
    </xf>
    <xf numFmtId="2" fontId="21" fillId="0" borderId="0" xfId="0" applyNumberFormat="1" applyFont="1"/>
    <xf numFmtId="1" fontId="19" fillId="0" borderId="0" xfId="3" applyNumberFormat="1" applyFont="1" applyBorder="1" applyAlignment="1">
      <alignment vertical="center"/>
    </xf>
    <xf numFmtId="1" fontId="19" fillId="0" borderId="0" xfId="3" applyNumberFormat="1" applyFont="1" applyBorder="1" applyAlignment="1">
      <alignment horizontal="right" vertical="center"/>
    </xf>
    <xf numFmtId="1" fontId="21" fillId="0" borderId="0" xfId="0" applyNumberFormat="1" applyFont="1"/>
    <xf numFmtId="1" fontId="21" fillId="0" borderId="0" xfId="0" applyNumberFormat="1" applyFont="1" applyBorder="1" applyAlignment="1">
      <alignment horizontal="center"/>
    </xf>
    <xf numFmtId="1" fontId="8" fillId="3" borderId="12" xfId="0" applyNumberFormat="1" applyFont="1" applyFill="1" applyBorder="1" applyAlignment="1">
      <alignment horizontal="center"/>
    </xf>
    <xf numFmtId="0" fontId="8" fillId="3" borderId="0" xfId="0" applyFont="1" applyFill="1" applyBorder="1" applyAlignment="1">
      <alignment horizontal="left"/>
    </xf>
    <xf numFmtId="9" fontId="8" fillId="3" borderId="0" xfId="1" applyFont="1" applyFill="1"/>
    <xf numFmtId="0" fontId="21" fillId="3" borderId="0" xfId="0" applyFont="1" applyFill="1"/>
    <xf numFmtId="1" fontId="7" fillId="3" borderId="12" xfId="0" applyNumberFormat="1" applyFont="1" applyFill="1" applyBorder="1" applyAlignment="1">
      <alignment horizontal="center"/>
    </xf>
    <xf numFmtId="0" fontId="13" fillId="3" borderId="0" xfId="0" applyFont="1" applyFill="1"/>
    <xf numFmtId="1" fontId="8" fillId="0" borderId="0" xfId="0" applyNumberFormat="1" applyFont="1" applyBorder="1"/>
    <xf numFmtId="2" fontId="16" fillId="0" borderId="0" xfId="0" applyNumberFormat="1" applyFont="1" applyBorder="1"/>
    <xf numFmtId="1" fontId="16" fillId="0" borderId="11" xfId="0" applyNumberFormat="1" applyFont="1" applyBorder="1" applyAlignment="1">
      <alignment horizontal="center"/>
    </xf>
    <xf numFmtId="2" fontId="7" fillId="0" borderId="12" xfId="0" applyNumberFormat="1" applyFont="1" applyBorder="1" applyAlignment="1">
      <alignment horizontal="center" vertical="center" wrapText="1"/>
    </xf>
    <xf numFmtId="1" fontId="8" fillId="0" borderId="12" xfId="0" applyNumberFormat="1" applyFont="1" applyBorder="1" applyAlignment="1">
      <alignment horizontal="center" vertical="center" wrapText="1"/>
    </xf>
    <xf numFmtId="0" fontId="16" fillId="0" borderId="0" xfId="0" applyFont="1" applyBorder="1"/>
    <xf numFmtId="1" fontId="16" fillId="0" borderId="0" xfId="0" applyNumberFormat="1" applyFont="1" applyBorder="1"/>
    <xf numFmtId="0" fontId="21" fillId="3" borderId="0" xfId="0" applyFont="1" applyFill="1" applyBorder="1" applyAlignment="1">
      <alignment horizontal="left"/>
    </xf>
    <xf numFmtId="0" fontId="7" fillId="3" borderId="0" xfId="0" applyFont="1" applyFill="1" applyBorder="1" applyAlignment="1">
      <alignment horizontal="right"/>
    </xf>
    <xf numFmtId="2" fontId="23" fillId="3" borderId="0" xfId="0" applyNumberFormat="1" applyFont="1" applyFill="1" applyBorder="1" applyAlignment="1">
      <alignment horizontal="center" vertical="top" wrapText="1"/>
    </xf>
    <xf numFmtId="9" fontId="23" fillId="3" borderId="0" xfId="1" applyFont="1" applyFill="1" applyBorder="1" applyAlignment="1">
      <alignment horizontal="center" vertical="top" wrapText="1"/>
    </xf>
    <xf numFmtId="2" fontId="7" fillId="3" borderId="0" xfId="0" applyNumberFormat="1" applyFont="1" applyFill="1" applyBorder="1" applyAlignment="1">
      <alignment vertical="center"/>
    </xf>
    <xf numFmtId="9" fontId="7" fillId="3" borderId="0" xfId="1" applyFont="1" applyFill="1" applyBorder="1" applyAlignment="1">
      <alignment vertical="center"/>
    </xf>
    <xf numFmtId="0" fontId="8" fillId="3" borderId="0" xfId="0" applyFont="1" applyFill="1" applyAlignment="1">
      <alignment horizontal="right"/>
    </xf>
    <xf numFmtId="0" fontId="16" fillId="0" borderId="0" xfId="0" applyFont="1"/>
    <xf numFmtId="1" fontId="16" fillId="0" borderId="0" xfId="0" applyNumberFormat="1" applyFont="1"/>
    <xf numFmtId="2" fontId="16" fillId="0" borderId="0" xfId="0" applyNumberFormat="1" applyFont="1"/>
    <xf numFmtId="0" fontId="9" fillId="0" borderId="0" xfId="3" applyFont="1"/>
    <xf numFmtId="0" fontId="16" fillId="0" borderId="0" xfId="3" applyFont="1"/>
    <xf numFmtId="0" fontId="9" fillId="0" borderId="0" xfId="3" applyFont="1" applyAlignment="1">
      <alignment vertical="center"/>
    </xf>
    <xf numFmtId="2" fontId="9" fillId="7" borderId="12" xfId="3" applyNumberFormat="1" applyFont="1" applyFill="1" applyBorder="1" applyAlignment="1">
      <alignment horizontal="center" vertical="top" wrapText="1"/>
    </xf>
    <xf numFmtId="0" fontId="25" fillId="0" borderId="12" xfId="3" applyFont="1" applyFill="1" applyBorder="1" applyAlignment="1">
      <alignment horizontal="center" wrapText="1"/>
    </xf>
    <xf numFmtId="2" fontId="16" fillId="0" borderId="12" xfId="3" applyNumberFormat="1" applyFont="1" applyBorder="1" applyAlignment="1" applyProtection="1">
      <alignment horizontal="center"/>
      <protection locked="0"/>
    </xf>
    <xf numFmtId="2" fontId="20" fillId="0" borderId="12" xfId="4" applyNumberFormat="1" applyFont="1" applyBorder="1" applyAlignment="1">
      <alignment horizontal="center"/>
    </xf>
    <xf numFmtId="2" fontId="11" fillId="0" borderId="12" xfId="3" applyNumberFormat="1" applyFont="1" applyBorder="1" applyAlignment="1">
      <alignment horizontal="center"/>
    </xf>
    <xf numFmtId="9" fontId="11" fillId="0" borderId="12" xfId="5" applyFont="1" applyBorder="1" applyAlignment="1">
      <alignment horizontal="center"/>
    </xf>
    <xf numFmtId="2" fontId="8" fillId="0" borderId="12" xfId="0" applyNumberFormat="1" applyFont="1" applyBorder="1" applyAlignment="1"/>
    <xf numFmtId="2" fontId="16" fillId="0" borderId="12" xfId="0" applyNumberFormat="1" applyFont="1" applyBorder="1" applyAlignment="1"/>
    <xf numFmtId="0" fontId="9" fillId="0" borderId="12" xfId="3" applyFont="1" applyBorder="1"/>
    <xf numFmtId="0" fontId="9" fillId="0" borderId="12" xfId="3" applyFont="1" applyFill="1" applyBorder="1" applyAlignment="1">
      <alignment horizontal="left" vertical="top" wrapText="1"/>
    </xf>
    <xf numFmtId="2" fontId="19" fillId="0" borderId="12" xfId="3" applyNumberFormat="1" applyFont="1" applyBorder="1" applyAlignment="1" applyProtection="1">
      <alignment horizontal="center"/>
      <protection locked="0"/>
    </xf>
    <xf numFmtId="2" fontId="9" fillId="0" borderId="12" xfId="3" applyNumberFormat="1" applyFont="1" applyBorder="1" applyAlignment="1">
      <alignment horizontal="center"/>
    </xf>
    <xf numFmtId="9" fontId="9" fillId="0" borderId="12" xfId="5" applyFont="1" applyBorder="1" applyAlignment="1">
      <alignment horizontal="center"/>
    </xf>
    <xf numFmtId="2" fontId="19" fillId="0" borderId="12" xfId="3" applyNumberFormat="1" applyFont="1" applyBorder="1" applyProtection="1">
      <protection locked="0"/>
    </xf>
    <xf numFmtId="2" fontId="7" fillId="0" borderId="12" xfId="0" applyNumberFormat="1" applyFont="1" applyBorder="1"/>
    <xf numFmtId="2" fontId="19" fillId="0" borderId="12" xfId="0" applyNumberFormat="1" applyFont="1" applyBorder="1" applyAlignment="1">
      <alignment horizontal="right"/>
    </xf>
    <xf numFmtId="2" fontId="9" fillId="0" borderId="0" xfId="3" applyNumberFormat="1" applyFont="1" applyBorder="1" applyAlignment="1">
      <alignment wrapText="1"/>
    </xf>
    <xf numFmtId="9" fontId="11" fillId="0" borderId="0" xfId="5" applyFont="1" applyBorder="1"/>
    <xf numFmtId="9" fontId="9" fillId="0" borderId="0" xfId="5" applyFont="1" applyBorder="1"/>
    <xf numFmtId="0" fontId="9" fillId="0" borderId="0" xfId="3" applyFont="1" applyBorder="1"/>
    <xf numFmtId="0" fontId="9" fillId="0" borderId="0" xfId="3" applyFont="1" applyFill="1" applyBorder="1" applyAlignment="1">
      <alignment horizontal="left" vertical="top" wrapText="1"/>
    </xf>
    <xf numFmtId="2" fontId="26" fillId="0" borderId="0" xfId="6" applyNumberFormat="1" applyFont="1" applyBorder="1"/>
    <xf numFmtId="2" fontId="9" fillId="0" borderId="0" xfId="3" applyNumberFormat="1" applyFont="1" applyBorder="1"/>
    <xf numFmtId="2" fontId="11" fillId="0" borderId="0" xfId="3" applyNumberFormat="1" applyFont="1"/>
    <xf numFmtId="0" fontId="25" fillId="3" borderId="12" xfId="3" applyFont="1" applyFill="1" applyBorder="1" applyAlignment="1">
      <alignment horizontal="center" wrapText="1"/>
    </xf>
    <xf numFmtId="0" fontId="11" fillId="3" borderId="0" xfId="3" applyFont="1" applyFill="1" applyBorder="1"/>
    <xf numFmtId="2" fontId="16" fillId="3" borderId="12" xfId="3" applyNumberFormat="1" applyFont="1" applyFill="1" applyBorder="1" applyAlignment="1" applyProtection="1">
      <alignment horizontal="center"/>
      <protection locked="0"/>
    </xf>
    <xf numFmtId="9" fontId="11" fillId="3" borderId="12" xfId="5" applyFont="1" applyFill="1" applyBorder="1" applyAlignment="1">
      <alignment horizontal="center"/>
    </xf>
    <xf numFmtId="9" fontId="11" fillId="3" borderId="0" xfId="5" applyFont="1" applyFill="1" applyBorder="1"/>
    <xf numFmtId="0" fontId="9" fillId="3" borderId="12" xfId="3" applyFont="1" applyFill="1" applyBorder="1"/>
    <xf numFmtId="0" fontId="9" fillId="3" borderId="12" xfId="3" applyFont="1" applyFill="1" applyBorder="1" applyAlignment="1">
      <alignment horizontal="left" vertical="top" wrapText="1"/>
    </xf>
    <xf numFmtId="2" fontId="19" fillId="3" borderId="12" xfId="3" applyNumberFormat="1" applyFont="1" applyFill="1" applyBorder="1" applyAlignment="1" applyProtection="1">
      <alignment horizontal="center"/>
      <protection locked="0"/>
    </xf>
    <xf numFmtId="9" fontId="9" fillId="3" borderId="12" xfId="5" applyFont="1" applyFill="1" applyBorder="1" applyAlignment="1">
      <alignment horizontal="center"/>
    </xf>
    <xf numFmtId="9" fontId="9" fillId="3" borderId="0" xfId="5" applyFont="1" applyFill="1" applyBorder="1"/>
    <xf numFmtId="2" fontId="19" fillId="0" borderId="0" xfId="3" applyNumberFormat="1" applyFont="1" applyBorder="1" applyAlignment="1" applyProtection="1">
      <alignment horizontal="center"/>
      <protection locked="0"/>
    </xf>
    <xf numFmtId="9" fontId="9" fillId="0" borderId="0" xfId="5" applyFont="1" applyBorder="1" applyAlignment="1">
      <alignment horizontal="center"/>
    </xf>
    <xf numFmtId="0" fontId="9" fillId="0" borderId="0" xfId="0" applyFont="1" applyFill="1"/>
    <xf numFmtId="0" fontId="11" fillId="0" borderId="0" xfId="0" applyFont="1" applyFill="1"/>
    <xf numFmtId="2" fontId="11" fillId="0" borderId="0" xfId="0" applyNumberFormat="1" applyFont="1" applyFill="1"/>
    <xf numFmtId="0" fontId="9" fillId="6" borderId="25" xfId="0" applyFont="1" applyFill="1" applyBorder="1" applyAlignment="1">
      <alignment horizontal="center" vertical="top" wrapText="1"/>
    </xf>
    <xf numFmtId="0" fontId="9" fillId="6" borderId="12" xfId="0" applyFont="1" applyFill="1" applyBorder="1" applyAlignment="1">
      <alignment horizontal="center" vertical="top" wrapText="1"/>
    </xf>
    <xf numFmtId="0" fontId="9" fillId="6" borderId="26" xfId="0" applyFont="1" applyFill="1" applyBorder="1" applyAlignment="1">
      <alignment horizontal="center" vertical="top" wrapText="1"/>
    </xf>
    <xf numFmtId="0" fontId="11" fillId="3" borderId="16" xfId="0" applyFont="1" applyFill="1" applyBorder="1" applyAlignment="1">
      <alignment horizontal="left" vertical="top" wrapText="1"/>
    </xf>
    <xf numFmtId="2" fontId="7" fillId="3" borderId="0" xfId="0" applyNumberFormat="1" applyFont="1" applyFill="1"/>
    <xf numFmtId="2" fontId="7" fillId="0" borderId="0" xfId="0" applyNumberFormat="1" applyFont="1" applyFill="1"/>
    <xf numFmtId="0" fontId="7" fillId="3" borderId="15"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12" xfId="0" applyFont="1" applyFill="1" applyBorder="1" applyAlignment="1">
      <alignment horizontal="center"/>
    </xf>
    <xf numFmtId="0" fontId="8" fillId="3" borderId="12" xfId="0" applyFont="1" applyFill="1" applyBorder="1" applyAlignment="1">
      <alignment wrapText="1"/>
    </xf>
    <xf numFmtId="0" fontId="8" fillId="3" borderId="0" xfId="0" applyFont="1" applyFill="1" applyBorder="1" applyAlignment="1">
      <alignment wrapText="1"/>
    </xf>
    <xf numFmtId="9" fontId="7" fillId="3" borderId="12" xfId="1" applyFont="1" applyFill="1" applyBorder="1"/>
    <xf numFmtId="0" fontId="28" fillId="3" borderId="0" xfId="0" applyFont="1" applyFill="1"/>
    <xf numFmtId="0" fontId="28" fillId="0" borderId="0" xfId="0" applyFont="1"/>
    <xf numFmtId="0" fontId="21" fillId="0" borderId="7" xfId="0" applyFont="1" applyBorder="1" applyAlignment="1"/>
    <xf numFmtId="0" fontId="24" fillId="3" borderId="12" xfId="0" applyFont="1" applyFill="1" applyBorder="1" applyAlignment="1">
      <alignment horizontal="center"/>
    </xf>
    <xf numFmtId="0" fontId="8" fillId="3" borderId="12" xfId="0" applyFont="1" applyFill="1" applyBorder="1" applyAlignment="1">
      <alignment horizontal="center" vertical="top"/>
    </xf>
    <xf numFmtId="0" fontId="8" fillId="3" borderId="12" xfId="0" applyFont="1" applyFill="1" applyBorder="1" applyAlignment="1">
      <alignment vertical="top" wrapText="1"/>
    </xf>
    <xf numFmtId="2" fontId="16" fillId="3" borderId="12" xfId="3" applyNumberFormat="1" applyFont="1" applyFill="1" applyBorder="1" applyAlignment="1">
      <alignment horizontal="center" vertical="center"/>
    </xf>
    <xf numFmtId="2" fontId="29" fillId="3" borderId="15" xfId="3" applyNumberFormat="1" applyFont="1" applyFill="1" applyBorder="1" applyAlignment="1">
      <alignment horizontal="center" vertical="center"/>
    </xf>
    <xf numFmtId="0" fontId="16" fillId="3" borderId="0" xfId="0" applyFont="1" applyFill="1"/>
    <xf numFmtId="2" fontId="19" fillId="3" borderId="12" xfId="3" applyNumberFormat="1" applyFont="1" applyFill="1" applyBorder="1" applyAlignment="1">
      <alignment horizontal="center" vertical="center"/>
    </xf>
    <xf numFmtId="2" fontId="19" fillId="3" borderId="12" xfId="3" applyNumberFormat="1" applyFont="1" applyFill="1" applyBorder="1" applyAlignment="1">
      <alignment horizontal="center" vertical="center" wrapText="1"/>
    </xf>
    <xf numFmtId="2" fontId="16" fillId="0" borderId="0" xfId="3" applyNumberFormat="1" applyFont="1" applyBorder="1" applyAlignment="1">
      <alignment vertical="center" wrapText="1"/>
    </xf>
    <xf numFmtId="0" fontId="16" fillId="0" borderId="0" xfId="3" applyFont="1" applyBorder="1" applyAlignment="1">
      <alignment vertical="center" wrapText="1"/>
    </xf>
    <xf numFmtId="0" fontId="7" fillId="0" borderId="0" xfId="0" applyFont="1" applyBorder="1"/>
    <xf numFmtId="0" fontId="9" fillId="6" borderId="25" xfId="0" applyFont="1" applyFill="1" applyBorder="1" applyAlignment="1">
      <alignment horizontal="center" wrapText="1"/>
    </xf>
    <xf numFmtId="0" fontId="9" fillId="6" borderId="12" xfId="0" applyFont="1" applyFill="1" applyBorder="1" applyAlignment="1">
      <alignment horizontal="center" wrapText="1"/>
    </xf>
    <xf numFmtId="0" fontId="9" fillId="6" borderId="26" xfId="0" applyFont="1" applyFill="1" applyBorder="1" applyAlignment="1">
      <alignment horizontal="center" wrapText="1"/>
    </xf>
    <xf numFmtId="0" fontId="11" fillId="3" borderId="16" xfId="0" applyFont="1" applyFill="1" applyBorder="1" applyAlignment="1">
      <alignment horizontal="left"/>
    </xf>
    <xf numFmtId="2" fontId="7" fillId="0" borderId="0" xfId="0" applyNumberFormat="1" applyFont="1" applyFill="1" applyBorder="1"/>
    <xf numFmtId="2" fontId="8" fillId="0" borderId="12" xfId="0" quotePrefix="1" applyNumberFormat="1" applyFont="1" applyBorder="1"/>
    <xf numFmtId="9" fontId="8" fillId="0" borderId="12" xfId="1" quotePrefix="1" applyFont="1" applyBorder="1"/>
    <xf numFmtId="2" fontId="7" fillId="3" borderId="12" xfId="0" applyNumberFormat="1" applyFont="1" applyFill="1" applyBorder="1" applyAlignment="1">
      <alignment horizontal="center" vertical="top" wrapText="1"/>
    </xf>
    <xf numFmtId="2" fontId="7" fillId="3" borderId="12" xfId="0" applyNumberFormat="1" applyFont="1" applyFill="1" applyBorder="1" applyAlignment="1">
      <alignment horizontal="center" vertical="center"/>
    </xf>
    <xf numFmtId="2" fontId="7" fillId="3" borderId="9" xfId="0" applyNumberFormat="1" applyFont="1" applyFill="1" applyBorder="1" applyAlignment="1">
      <alignment horizontal="center" vertical="center"/>
    </xf>
    <xf numFmtId="0" fontId="12" fillId="0" borderId="0" xfId="0" applyFont="1"/>
    <xf numFmtId="0" fontId="7" fillId="0" borderId="0" xfId="0" applyFont="1" applyBorder="1" applyAlignment="1">
      <alignment horizontal="left" vertical="center"/>
    </xf>
    <xf numFmtId="0" fontId="21" fillId="0" borderId="0" xfId="0" applyFont="1" applyBorder="1" applyAlignment="1">
      <alignment horizontal="center" vertical="center"/>
    </xf>
    <xf numFmtId="0" fontId="7" fillId="0" borderId="11" xfId="0" applyFont="1" applyFill="1" applyBorder="1" applyAlignment="1"/>
    <xf numFmtId="0" fontId="8" fillId="0" borderId="0" xfId="0" applyFont="1" applyBorder="1" applyAlignment="1">
      <alignment horizontal="center" vertical="top" wrapText="1"/>
    </xf>
    <xf numFmtId="2" fontId="8" fillId="3" borderId="12" xfId="0" applyNumberFormat="1" applyFont="1" applyFill="1" applyBorder="1" applyAlignment="1">
      <alignment horizontal="right"/>
    </xf>
    <xf numFmtId="0" fontId="7" fillId="3" borderId="12" xfId="0" applyFont="1" applyFill="1" applyBorder="1" applyAlignment="1">
      <alignment horizontal="right"/>
    </xf>
    <xf numFmtId="0" fontId="19" fillId="7" borderId="12" xfId="0" applyFont="1" applyFill="1" applyBorder="1" applyAlignment="1">
      <alignment horizontal="center"/>
    </xf>
    <xf numFmtId="0" fontId="16" fillId="3" borderId="12" xfId="3" applyFont="1" applyFill="1" applyBorder="1"/>
    <xf numFmtId="2" fontId="16" fillId="3" borderId="12" xfId="3" applyNumberFormat="1" applyFont="1" applyFill="1" applyBorder="1"/>
    <xf numFmtId="2" fontId="8" fillId="3" borderId="12" xfId="1" applyNumberFormat="1" applyFont="1" applyFill="1" applyBorder="1"/>
    <xf numFmtId="0" fontId="16" fillId="0" borderId="2" xfId="0" applyFont="1" applyFill="1" applyBorder="1" applyAlignment="1">
      <alignment vertical="top" wrapText="1"/>
    </xf>
    <xf numFmtId="2" fontId="16" fillId="0" borderId="0" xfId="3" applyNumberFormat="1" applyFont="1" applyBorder="1"/>
    <xf numFmtId="0" fontId="8" fillId="3" borderId="12" xfId="0" applyFont="1" applyFill="1" applyBorder="1" applyAlignment="1">
      <alignment vertical="center"/>
    </xf>
    <xf numFmtId="9" fontId="8" fillId="3" borderId="12" xfId="1" applyFont="1" applyFill="1" applyBorder="1" applyAlignment="1">
      <alignment vertical="center"/>
    </xf>
    <xf numFmtId="0" fontId="8" fillId="0" borderId="0" xfId="0" applyFont="1" applyAlignment="1">
      <alignment wrapText="1"/>
    </xf>
    <xf numFmtId="0" fontId="7" fillId="0" borderId="0" xfId="0" applyFont="1" applyFill="1" applyBorder="1" applyAlignment="1">
      <alignment horizontal="left" vertical="center"/>
    </xf>
    <xf numFmtId="0" fontId="8"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8" fillId="0" borderId="0" xfId="0" applyFont="1" applyFill="1" applyBorder="1" applyAlignment="1">
      <alignment horizontal="center" vertical="top" wrapText="1"/>
    </xf>
    <xf numFmtId="0" fontId="8" fillId="0" borderId="0" xfId="0" applyFont="1" applyFill="1" applyBorder="1" applyAlignment="1">
      <alignment horizontal="right"/>
    </xf>
    <xf numFmtId="0" fontId="8" fillId="0" borderId="12" xfId="0" applyFont="1" applyFill="1" applyBorder="1" applyAlignment="1">
      <alignment horizontal="center"/>
    </xf>
    <xf numFmtId="0" fontId="8" fillId="0" borderId="9" xfId="0" applyFont="1" applyFill="1" applyBorder="1" applyAlignment="1">
      <alignment horizontal="center"/>
    </xf>
    <xf numFmtId="0" fontId="8" fillId="0" borderId="11" xfId="0" applyFont="1" applyFill="1" applyBorder="1" applyAlignment="1">
      <alignment horizontal="center"/>
    </xf>
    <xf numFmtId="1" fontId="8" fillId="3" borderId="12" xfId="0" applyNumberFormat="1" applyFont="1" applyFill="1" applyBorder="1" applyAlignment="1">
      <alignment horizontal="right"/>
    </xf>
    <xf numFmtId="9" fontId="7" fillId="0" borderId="12" xfId="1" applyFont="1" applyFill="1" applyBorder="1"/>
    <xf numFmtId="0" fontId="6" fillId="0" borderId="12" xfId="0" applyFont="1" applyBorder="1"/>
    <xf numFmtId="0" fontId="7" fillId="0" borderId="12" xfId="0" applyFont="1" applyBorder="1" applyAlignment="1">
      <alignment wrapText="1"/>
    </xf>
    <xf numFmtId="1" fontId="7" fillId="0" borderId="12" xfId="0" applyNumberFormat="1" applyFont="1" applyBorder="1" applyAlignment="1"/>
    <xf numFmtId="0" fontId="8" fillId="3" borderId="0" xfId="0" applyFont="1" applyFill="1" applyBorder="1" applyAlignment="1">
      <alignment horizontal="center" wrapText="1"/>
    </xf>
    <xf numFmtId="0" fontId="7" fillId="3" borderId="0" xfId="0" applyFont="1" applyFill="1" applyBorder="1" applyAlignment="1">
      <alignment horizontal="left" vertical="center" wrapText="1"/>
    </xf>
    <xf numFmtId="2" fontId="7" fillId="3" borderId="0" xfId="0" applyNumberFormat="1" applyFont="1" applyFill="1" applyBorder="1" applyAlignment="1">
      <alignment horizontal="center"/>
    </xf>
    <xf numFmtId="9" fontId="8" fillId="3" borderId="0" xfId="1" applyFont="1" applyFill="1" applyBorder="1" applyAlignment="1">
      <alignment horizontal="center" vertical="center"/>
    </xf>
    <xf numFmtId="2" fontId="16" fillId="3" borderId="15" xfId="3" applyNumberFormat="1" applyFont="1" applyFill="1" applyBorder="1" applyAlignment="1">
      <alignment horizontal="center" vertical="center"/>
    </xf>
    <xf numFmtId="0" fontId="7" fillId="7" borderId="12" xfId="0" applyFont="1" applyFill="1" applyBorder="1" applyAlignment="1">
      <alignment horizontal="center" vertical="top" wrapText="1"/>
    </xf>
    <xf numFmtId="0" fontId="8" fillId="0" borderId="12" xfId="0" applyFont="1" applyBorder="1" applyAlignment="1">
      <alignment horizontal="center"/>
    </xf>
    <xf numFmtId="0" fontId="8" fillId="0" borderId="0" xfId="0" applyFont="1" applyAlignment="1">
      <alignment horizontal="center"/>
    </xf>
    <xf numFmtId="0" fontId="8" fillId="0" borderId="9" xfId="0" applyFont="1" applyBorder="1" applyAlignment="1">
      <alignment horizontal="center"/>
    </xf>
    <xf numFmtId="0" fontId="8" fillId="0" borderId="11" xfId="0" applyFont="1" applyBorder="1" applyAlignment="1">
      <alignment horizontal="center"/>
    </xf>
    <xf numFmtId="2" fontId="7" fillId="0" borderId="0" xfId="0" applyNumberFormat="1" applyFont="1" applyBorder="1" applyAlignment="1">
      <alignment horizontal="center" vertical="top" wrapText="1"/>
    </xf>
    <xf numFmtId="9" fontId="7" fillId="0" borderId="0" xfId="1" applyFont="1" applyBorder="1" applyAlignment="1">
      <alignment horizontal="center" vertical="top" wrapText="1"/>
    </xf>
    <xf numFmtId="0" fontId="0" fillId="0" borderId="12" xfId="0" applyFill="1" applyBorder="1"/>
    <xf numFmtId="2" fontId="7" fillId="0" borderId="12" xfId="0" applyNumberFormat="1" applyFont="1" applyFill="1" applyBorder="1" applyAlignment="1">
      <alignment horizontal="center"/>
    </xf>
    <xf numFmtId="0" fontId="16" fillId="0" borderId="1" xfId="0" applyFont="1" applyBorder="1" applyAlignment="1">
      <alignment horizontal="center" wrapText="1"/>
    </xf>
    <xf numFmtId="0" fontId="16" fillId="0" borderId="2" xfId="0" applyFont="1" applyBorder="1" applyAlignment="1">
      <alignment horizontal="center" wrapText="1"/>
    </xf>
    <xf numFmtId="0" fontId="0" fillId="0" borderId="12" xfId="0" applyBorder="1"/>
    <xf numFmtId="9" fontId="19" fillId="0" borderId="11" xfId="1" applyFont="1" applyBorder="1"/>
    <xf numFmtId="165" fontId="19" fillId="0" borderId="0" xfId="3" applyNumberFormat="1" applyFont="1" applyBorder="1" applyAlignment="1">
      <alignment horizontal="right"/>
    </xf>
    <xf numFmtId="2" fontId="16" fillId="3" borderId="25" xfId="0" applyNumberFormat="1" applyFont="1" applyFill="1" applyBorder="1" applyAlignment="1">
      <alignment horizontal="center"/>
    </xf>
    <xf numFmtId="2" fontId="19" fillId="3" borderId="12" xfId="3" applyNumberFormat="1" applyFont="1" applyFill="1" applyBorder="1" applyAlignment="1">
      <alignment horizontal="center"/>
    </xf>
    <xf numFmtId="2" fontId="8" fillId="0" borderId="12" xfId="0" applyNumberFormat="1" applyFont="1" applyFill="1" applyBorder="1"/>
    <xf numFmtId="0" fontId="8" fillId="8" borderId="0" xfId="0" applyFont="1" applyFill="1"/>
    <xf numFmtId="1" fontId="19" fillId="8" borderId="12" xfId="0" applyNumberFormat="1" applyFont="1" applyFill="1" applyBorder="1" applyAlignment="1"/>
    <xf numFmtId="0" fontId="7" fillId="0" borderId="12" xfId="0" applyFont="1" applyFill="1" applyBorder="1"/>
    <xf numFmtId="1" fontId="7" fillId="0" borderId="40" xfId="0" applyNumberFormat="1" applyFont="1" applyBorder="1" applyAlignment="1">
      <alignment horizontal="center"/>
    </xf>
    <xf numFmtId="1" fontId="7" fillId="0" borderId="44" xfId="0" applyNumberFormat="1" applyFont="1" applyBorder="1" applyAlignment="1">
      <alignment horizontal="center"/>
    </xf>
    <xf numFmtId="1" fontId="16" fillId="0" borderId="25" xfId="0" applyNumberFormat="1" applyFont="1" applyBorder="1" applyAlignment="1">
      <alignment horizontal="center"/>
    </xf>
    <xf numFmtId="2" fontId="8" fillId="0" borderId="26" xfId="0" applyNumberFormat="1" applyFont="1" applyBorder="1" applyAlignment="1">
      <alignment horizontal="center" vertical="center" wrapText="1"/>
    </xf>
    <xf numFmtId="1" fontId="16" fillId="0" borderId="27" xfId="0" applyNumberFormat="1" applyFont="1" applyBorder="1" applyAlignment="1">
      <alignment horizontal="center"/>
    </xf>
    <xf numFmtId="2" fontId="7" fillId="0" borderId="45" xfId="0" applyNumberFormat="1" applyFont="1" applyBorder="1" applyAlignment="1">
      <alignment horizontal="center" vertical="center" wrapText="1"/>
    </xf>
    <xf numFmtId="1" fontId="16" fillId="0" borderId="38" xfId="0" applyNumberFormat="1" applyFont="1" applyBorder="1" applyAlignment="1">
      <alignment horizontal="center"/>
    </xf>
    <xf numFmtId="2" fontId="7" fillId="0" borderId="45" xfId="0" applyNumberFormat="1" applyFont="1" applyBorder="1" applyAlignment="1">
      <alignment horizontal="center"/>
    </xf>
    <xf numFmtId="1" fontId="8" fillId="0" borderId="45" xfId="0" applyNumberFormat="1" applyFont="1" applyBorder="1" applyAlignment="1">
      <alignment horizontal="center" vertical="center" wrapText="1"/>
    </xf>
    <xf numFmtId="2" fontId="8" fillId="0" borderId="28" xfId="0" applyNumberFormat="1" applyFont="1" applyBorder="1" applyAlignment="1">
      <alignment horizontal="center" vertical="center" wrapText="1"/>
    </xf>
    <xf numFmtId="2" fontId="7" fillId="0" borderId="44" xfId="0" applyNumberFormat="1" applyFont="1" applyBorder="1" applyAlignment="1">
      <alignment horizontal="center"/>
    </xf>
    <xf numFmtId="2" fontId="7" fillId="0" borderId="41" xfId="0" applyNumberFormat="1" applyFont="1" applyBorder="1" applyAlignment="1">
      <alignment horizontal="center"/>
    </xf>
    <xf numFmtId="1" fontId="16" fillId="0" borderId="46" xfId="0" applyNumberFormat="1" applyFont="1" applyBorder="1" applyAlignment="1">
      <alignment horizontal="center"/>
    </xf>
    <xf numFmtId="1" fontId="16" fillId="0" borderId="8" xfId="0" applyNumberFormat="1" applyFont="1" applyBorder="1" applyAlignment="1">
      <alignment horizontal="center"/>
    </xf>
    <xf numFmtId="1" fontId="8" fillId="0" borderId="16" xfId="0" applyNumberFormat="1" applyFont="1" applyBorder="1" applyAlignment="1">
      <alignment horizontal="center" vertical="center" wrapText="1"/>
    </xf>
    <xf numFmtId="0" fontId="8" fillId="0" borderId="40" xfId="0" applyFont="1" applyBorder="1" applyAlignment="1">
      <alignment horizontal="left" vertical="center" wrapText="1"/>
    </xf>
    <xf numFmtId="0" fontId="8" fillId="0" borderId="44" xfId="0" applyFont="1" applyBorder="1" applyAlignment="1">
      <alignment horizontal="left" vertical="center" wrapText="1"/>
    </xf>
    <xf numFmtId="1" fontId="8" fillId="0" borderId="44" xfId="0" applyNumberFormat="1" applyFont="1" applyBorder="1" applyAlignment="1">
      <alignment horizontal="left" vertical="center" wrapText="1"/>
    </xf>
    <xf numFmtId="0" fontId="8" fillId="0" borderId="41" xfId="0" applyFont="1" applyBorder="1" applyAlignment="1">
      <alignment horizontal="left" vertical="center" wrapText="1"/>
    </xf>
    <xf numFmtId="0" fontId="16" fillId="0" borderId="12" xfId="0" applyFont="1" applyBorder="1" applyAlignment="1">
      <alignment horizontal="center" vertical="center" wrapText="1"/>
    </xf>
    <xf numFmtId="0" fontId="16" fillId="0" borderId="12" xfId="0" quotePrefix="1" applyFont="1" applyBorder="1" applyAlignment="1">
      <alignment horizontal="center" vertical="center"/>
    </xf>
    <xf numFmtId="0" fontId="8" fillId="0" borderId="12" xfId="0" applyFont="1" applyBorder="1" applyAlignment="1"/>
    <xf numFmtId="2" fontId="8" fillId="5" borderId="12" xfId="0" applyNumberFormat="1" applyFont="1" applyFill="1" applyBorder="1"/>
    <xf numFmtId="165" fontId="7" fillId="3" borderId="12" xfId="0" applyNumberFormat="1" applyFont="1" applyFill="1" applyBorder="1" applyAlignment="1">
      <alignment horizontal="center" vertical="center"/>
    </xf>
    <xf numFmtId="0" fontId="6" fillId="0" borderId="12" xfId="0" applyFont="1" applyBorder="1" applyAlignment="1">
      <alignment horizontal="center"/>
    </xf>
    <xf numFmtId="0" fontId="8" fillId="5" borderId="12" xfId="0" applyFont="1" applyFill="1" applyBorder="1"/>
    <xf numFmtId="1" fontId="8" fillId="5" borderId="12" xfId="0" applyNumberFormat="1" applyFont="1" applyFill="1" applyBorder="1" applyAlignment="1">
      <alignment horizontal="right"/>
    </xf>
    <xf numFmtId="2" fontId="8" fillId="5" borderId="12" xfId="0" applyNumberFormat="1" applyFont="1" applyFill="1" applyBorder="1" applyAlignment="1">
      <alignment horizontal="right"/>
    </xf>
    <xf numFmtId="1" fontId="8" fillId="5" borderId="12" xfId="0" applyNumberFormat="1" applyFont="1" applyFill="1" applyBorder="1" applyAlignment="1">
      <alignment horizontal="right" vertical="center"/>
    </xf>
    <xf numFmtId="2" fontId="8" fillId="5" borderId="12" xfId="0" applyNumberFormat="1" applyFont="1" applyFill="1" applyBorder="1" applyAlignment="1">
      <alignment horizontal="right" vertical="center"/>
    </xf>
    <xf numFmtId="10" fontId="8" fillId="5" borderId="12" xfId="1" applyNumberFormat="1" applyFont="1" applyFill="1" applyBorder="1"/>
    <xf numFmtId="9" fontId="8" fillId="5" borderId="12" xfId="1" applyFont="1" applyFill="1" applyBorder="1"/>
    <xf numFmtId="0" fontId="8" fillId="0" borderId="12" xfId="0" applyFont="1" applyFill="1" applyBorder="1" applyAlignment="1">
      <alignment horizontal="center" wrapText="1"/>
    </xf>
    <xf numFmtId="0" fontId="7" fillId="0" borderId="1" xfId="0" applyFont="1" applyFill="1" applyBorder="1" applyAlignment="1">
      <alignment horizontal="center" vertical="top" wrapText="1"/>
    </xf>
    <xf numFmtId="0" fontId="8" fillId="0" borderId="12" xfId="0" applyFont="1" applyFill="1" applyBorder="1" applyAlignment="1">
      <alignment horizontal="center" vertical="top" wrapText="1"/>
    </xf>
    <xf numFmtId="0" fontId="8" fillId="0" borderId="1" xfId="0" applyFont="1" applyFill="1" applyBorder="1" applyAlignment="1">
      <alignment horizontal="center" vertical="top" wrapText="1"/>
    </xf>
    <xf numFmtId="1" fontId="8" fillId="0" borderId="12" xfId="0" applyNumberFormat="1" applyFont="1" applyFill="1" applyBorder="1" applyAlignment="1">
      <alignment horizontal="center" vertical="center" wrapText="1"/>
    </xf>
    <xf numFmtId="2" fontId="8" fillId="0" borderId="12" xfId="0" applyNumberFormat="1" applyFont="1" applyFill="1" applyBorder="1" applyAlignment="1">
      <alignment horizontal="center"/>
    </xf>
    <xf numFmtId="9" fontId="8" fillId="0" borderId="12" xfId="1" applyFont="1" applyFill="1" applyBorder="1" applyAlignment="1">
      <alignment horizontal="center"/>
    </xf>
    <xf numFmtId="1" fontId="8" fillId="0" borderId="15" xfId="0" applyNumberFormat="1" applyFont="1" applyFill="1" applyBorder="1" applyAlignment="1">
      <alignment horizontal="center" vertical="center" wrapText="1"/>
    </xf>
    <xf numFmtId="0" fontId="7" fillId="0" borderId="12" xfId="0" applyFont="1" applyFill="1" applyBorder="1" applyAlignment="1">
      <alignment horizontal="left" vertical="center" wrapText="1"/>
    </xf>
    <xf numFmtId="1" fontId="7" fillId="0" borderId="12" xfId="0" applyNumberFormat="1" applyFont="1" applyFill="1" applyBorder="1" applyAlignment="1">
      <alignment horizontal="center"/>
    </xf>
    <xf numFmtId="2" fontId="16" fillId="0" borderId="12" xfId="3" applyNumberFormat="1" applyFont="1" applyFill="1" applyBorder="1" applyAlignment="1">
      <alignment horizontal="center"/>
    </xf>
    <xf numFmtId="2" fontId="16" fillId="0" borderId="12" xfId="0" applyNumberFormat="1" applyFont="1" applyFill="1" applyBorder="1" applyAlignment="1">
      <alignment horizontal="center"/>
    </xf>
    <xf numFmtId="0" fontId="9" fillId="3" borderId="47" xfId="0" applyFont="1" applyFill="1" applyBorder="1" applyAlignment="1">
      <alignment horizontal="center" vertical="center" wrapText="1"/>
    </xf>
    <xf numFmtId="0" fontId="11" fillId="0" borderId="12" xfId="0" applyFont="1" applyFill="1" applyBorder="1" applyAlignment="1">
      <alignment horizontal="left" vertical="top" wrapText="1"/>
    </xf>
    <xf numFmtId="14" fontId="27" fillId="0" borderId="8" xfId="0" applyNumberFormat="1" applyFont="1" applyFill="1" applyBorder="1" applyAlignment="1">
      <alignment horizontal="center" vertical="top" wrapText="1"/>
    </xf>
    <xf numFmtId="0" fontId="11" fillId="0" borderId="33" xfId="0" applyFont="1" applyFill="1" applyBorder="1" applyAlignment="1">
      <alignment horizontal="right" vertical="top" wrapText="1"/>
    </xf>
    <xf numFmtId="0" fontId="11" fillId="0" borderId="12" xfId="0" applyFont="1" applyFill="1" applyBorder="1" applyAlignment="1">
      <alignment horizontal="left" wrapText="1"/>
    </xf>
    <xf numFmtId="14" fontId="11" fillId="0" borderId="8" xfId="0" applyNumberFormat="1" applyFont="1" applyFill="1" applyBorder="1" applyAlignment="1">
      <alignment horizontal="center" vertical="top" wrapText="1"/>
    </xf>
    <xf numFmtId="2" fontId="11" fillId="0" borderId="33" xfId="0" applyNumberFormat="1" applyFont="1" applyFill="1" applyBorder="1" applyAlignment="1">
      <alignment horizontal="right" vertical="top" wrapText="1"/>
    </xf>
    <xf numFmtId="2" fontId="25" fillId="0" borderId="26" xfId="0" applyNumberFormat="1" applyFont="1" applyFill="1" applyBorder="1"/>
    <xf numFmtId="0" fontId="11" fillId="3" borderId="0" xfId="0" applyFont="1" applyFill="1" applyBorder="1" applyAlignment="1">
      <alignment horizontal="left"/>
    </xf>
    <xf numFmtId="14" fontId="27" fillId="0" borderId="16" xfId="0" applyNumberFormat="1" applyFont="1" applyFill="1" applyBorder="1" applyAlignment="1">
      <alignment horizontal="center" vertical="top" wrapText="1"/>
    </xf>
    <xf numFmtId="14" fontId="11" fillId="0" borderId="16" xfId="0" applyNumberFormat="1" applyFont="1" applyFill="1" applyBorder="1" applyAlignment="1">
      <alignment horizontal="center" vertical="top" wrapText="1"/>
    </xf>
    <xf numFmtId="14" fontId="11" fillId="0" borderId="5" xfId="0" applyNumberFormat="1" applyFont="1" applyFill="1" applyBorder="1" applyAlignment="1">
      <alignment horizontal="center" vertical="top" wrapText="1"/>
    </xf>
    <xf numFmtId="2" fontId="25" fillId="0" borderId="28" xfId="0" applyNumberFormat="1" applyFont="1" applyFill="1" applyBorder="1"/>
    <xf numFmtId="1" fontId="8" fillId="0" borderId="12" xfId="0" applyNumberFormat="1" applyFont="1" applyFill="1" applyBorder="1"/>
    <xf numFmtId="0" fontId="7" fillId="0" borderId="3" xfId="0" applyFont="1" applyFill="1" applyBorder="1" applyAlignment="1">
      <alignment horizontal="center" vertical="top" wrapText="1"/>
    </xf>
    <xf numFmtId="0" fontId="8" fillId="0" borderId="12" xfId="0" applyFont="1" applyFill="1" applyBorder="1" applyAlignment="1">
      <alignment horizontal="right"/>
    </xf>
    <xf numFmtId="1" fontId="8" fillId="0" borderId="12" xfId="0" applyNumberFormat="1" applyFont="1" applyFill="1" applyBorder="1" applyAlignment="1">
      <alignment horizontal="right"/>
    </xf>
    <xf numFmtId="2" fontId="8" fillId="0" borderId="12" xfId="0" applyNumberFormat="1" applyFont="1" applyFill="1" applyBorder="1" applyAlignment="1">
      <alignment horizontal="right"/>
    </xf>
    <xf numFmtId="0" fontId="7" fillId="0" borderId="12" xfId="0" applyFont="1" applyFill="1" applyBorder="1" applyAlignment="1">
      <alignment horizontal="right"/>
    </xf>
    <xf numFmtId="2" fontId="8" fillId="3" borderId="12" xfId="0" applyNumberFormat="1" applyFont="1" applyFill="1" applyBorder="1" applyAlignment="1">
      <alignment horizontal="center"/>
    </xf>
    <xf numFmtId="0" fontId="0" fillId="0" borderId="12" xfId="0" applyFont="1" applyBorder="1" applyAlignment="1">
      <alignment horizontal="center"/>
    </xf>
    <xf numFmtId="1" fontId="6" fillId="0" borderId="12" xfId="0" applyNumberFormat="1" applyFont="1" applyBorder="1"/>
    <xf numFmtId="0" fontId="6" fillId="0" borderId="11" xfId="0" applyFont="1" applyBorder="1"/>
    <xf numFmtId="1" fontId="13" fillId="0" borderId="12" xfId="0" applyNumberFormat="1" applyFont="1" applyBorder="1"/>
    <xf numFmtId="9" fontId="7" fillId="7" borderId="12" xfId="1" applyFont="1" applyFill="1" applyBorder="1" applyAlignment="1">
      <alignment horizontal="center" vertical="center"/>
    </xf>
    <xf numFmtId="2" fontId="4" fillId="3" borderId="12" xfId="4" applyNumberFormat="1" applyFont="1" applyFill="1" applyBorder="1"/>
    <xf numFmtId="2" fontId="32" fillId="0" borderId="0" xfId="0" applyNumberFormat="1" applyFont="1"/>
    <xf numFmtId="2" fontId="16" fillId="3" borderId="22" xfId="0" applyNumberFormat="1" applyFont="1" applyFill="1" applyBorder="1" applyAlignment="1">
      <alignment horizontal="center"/>
    </xf>
    <xf numFmtId="2" fontId="19" fillId="3" borderId="27" xfId="0" applyNumberFormat="1" applyFont="1" applyFill="1" applyBorder="1" applyAlignment="1">
      <alignment horizontal="center"/>
    </xf>
    <xf numFmtId="2" fontId="8" fillId="3" borderId="23" xfId="0" applyNumberFormat="1" applyFont="1" applyFill="1" applyBorder="1" applyAlignment="1">
      <alignment horizontal="center"/>
    </xf>
    <xf numFmtId="2" fontId="8" fillId="0" borderId="12" xfId="0" applyNumberFormat="1" applyFont="1" applyFill="1" applyBorder="1" applyAlignment="1">
      <alignment horizontal="center" wrapText="1"/>
    </xf>
    <xf numFmtId="0" fontId="0" fillId="0" borderId="12" xfId="0" applyBorder="1"/>
    <xf numFmtId="2" fontId="0" fillId="0" borderId="12" xfId="0" applyNumberFormat="1" applyBorder="1"/>
    <xf numFmtId="0" fontId="32" fillId="0" borderId="0" xfId="0" applyFont="1"/>
    <xf numFmtId="0" fontId="8" fillId="0" borderId="0" xfId="0" applyFont="1" applyBorder="1" applyAlignment="1">
      <alignment horizontal="center"/>
    </xf>
    <xf numFmtId="0" fontId="8" fillId="3" borderId="12" xfId="0" applyFont="1" applyFill="1" applyBorder="1" applyAlignment="1">
      <alignment horizontal="center"/>
    </xf>
    <xf numFmtId="0" fontId="8" fillId="0" borderId="0" xfId="0" applyFont="1" applyBorder="1" applyAlignment="1">
      <alignment horizontal="center"/>
    </xf>
    <xf numFmtId="2" fontId="8" fillId="3" borderId="12" xfId="0" applyNumberFormat="1" applyFont="1" applyFill="1" applyBorder="1" applyAlignment="1">
      <alignment horizontal="center"/>
    </xf>
    <xf numFmtId="0" fontId="7" fillId="7" borderId="12" xfId="0" applyFont="1" applyFill="1" applyBorder="1" applyAlignment="1">
      <alignment horizontal="center" vertical="top" wrapText="1"/>
    </xf>
    <xf numFmtId="0" fontId="8" fillId="0" borderId="34" xfId="0" applyFont="1" applyBorder="1" applyAlignment="1">
      <alignment horizontal="left" vertical="center" wrapText="1"/>
    </xf>
    <xf numFmtId="0" fontId="8" fillId="0" borderId="5" xfId="0" applyFont="1" applyBorder="1" applyAlignment="1">
      <alignment horizontal="left" vertical="center" wrapText="1"/>
    </xf>
    <xf numFmtId="0" fontId="6" fillId="0" borderId="12" xfId="28" applyFont="1" applyBorder="1"/>
    <xf numFmtId="0" fontId="6" fillId="0" borderId="12" xfId="29" applyFont="1" applyBorder="1"/>
    <xf numFmtId="0" fontId="6" fillId="0" borderId="12" xfId="29" applyFont="1" applyBorder="1"/>
    <xf numFmtId="0" fontId="6" fillId="0" borderId="12" xfId="29" applyFont="1" applyBorder="1"/>
    <xf numFmtId="0" fontId="6" fillId="0" borderId="12" xfId="29" applyFont="1" applyBorder="1"/>
    <xf numFmtId="0" fontId="6" fillId="0" borderId="12" xfId="29" applyFont="1" applyBorder="1"/>
    <xf numFmtId="0" fontId="6" fillId="0" borderId="12" xfId="29" applyFont="1" applyBorder="1"/>
    <xf numFmtId="0" fontId="6" fillId="0" borderId="12" xfId="29" applyFont="1" applyBorder="1"/>
    <xf numFmtId="0" fontId="6" fillId="0" borderId="12" xfId="29" applyFont="1" applyBorder="1"/>
    <xf numFmtId="0" fontId="6" fillId="0" borderId="12" xfId="29" applyFont="1" applyBorder="1"/>
    <xf numFmtId="0" fontId="6" fillId="0" borderId="12" xfId="29" applyFont="1" applyBorder="1"/>
    <xf numFmtId="0" fontId="6" fillId="0" borderId="12" xfId="29" applyFont="1" applyBorder="1"/>
    <xf numFmtId="0" fontId="6" fillId="0" borderId="12" xfId="29" applyFont="1" applyBorder="1"/>
    <xf numFmtId="0" fontId="6" fillId="0" borderId="12" xfId="29" applyFont="1" applyBorder="1"/>
    <xf numFmtId="0" fontId="6" fillId="0" borderId="12" xfId="29" applyFont="1" applyBorder="1"/>
    <xf numFmtId="0" fontId="6" fillId="0" borderId="12" xfId="29" applyFont="1" applyBorder="1"/>
    <xf numFmtId="0" fontId="6" fillId="0" borderId="12" xfId="29" applyFont="1" applyBorder="1"/>
    <xf numFmtId="0" fontId="6" fillId="0" borderId="12" xfId="29" applyFont="1" applyBorder="1"/>
    <xf numFmtId="0" fontId="6" fillId="0" borderId="12" xfId="29" applyFont="1" applyBorder="1"/>
    <xf numFmtId="0" fontId="6" fillId="0" borderId="12" xfId="29" applyFont="1" applyBorder="1"/>
    <xf numFmtId="0" fontId="6" fillId="0" borderId="12" xfId="29" applyFont="1" applyBorder="1"/>
    <xf numFmtId="0" fontId="6" fillId="0" borderId="12" xfId="29" applyFont="1" applyBorder="1"/>
    <xf numFmtId="0" fontId="6" fillId="0" borderId="12" xfId="29" applyFont="1" applyBorder="1"/>
    <xf numFmtId="1" fontId="34" fillId="0" borderId="9" xfId="27" applyNumberFormat="1" applyFont="1" applyBorder="1"/>
    <xf numFmtId="0" fontId="34" fillId="0" borderId="9" xfId="27" applyFont="1" applyBorder="1"/>
    <xf numFmtId="0" fontId="34" fillId="0" borderId="11" xfId="27" applyFont="1" applyBorder="1"/>
    <xf numFmtId="1" fontId="34" fillId="0" borderId="11" xfId="27" applyNumberFormat="1" applyFont="1" applyBorder="1"/>
    <xf numFmtId="1" fontId="34" fillId="0" borderId="9" xfId="27" applyNumberFormat="1" applyFont="1" applyBorder="1"/>
    <xf numFmtId="0" fontId="34" fillId="0" borderId="9" xfId="27" applyFont="1" applyBorder="1"/>
    <xf numFmtId="0" fontId="34" fillId="0" borderId="11" xfId="27" applyFont="1" applyBorder="1"/>
    <xf numFmtId="1" fontId="34" fillId="0" borderId="11" xfId="0" applyNumberFormat="1" applyFont="1" applyBorder="1"/>
    <xf numFmtId="0" fontId="6" fillId="0" borderId="13" xfId="18" applyBorder="1"/>
    <xf numFmtId="0" fontId="34" fillId="0" borderId="13" xfId="18" applyFont="1" applyBorder="1"/>
    <xf numFmtId="0" fontId="0" fillId="0" borderId="12" xfId="0" applyBorder="1"/>
    <xf numFmtId="0" fontId="34" fillId="0" borderId="12" xfId="0" applyFont="1" applyBorder="1"/>
    <xf numFmtId="0" fontId="8" fillId="0" borderId="1" xfId="0" applyFont="1" applyBorder="1" applyAlignment="1">
      <alignment horizontal="right" vertical="top" wrapText="1"/>
    </xf>
    <xf numFmtId="0" fontId="6" fillId="0" borderId="12" xfId="29" applyFont="1" applyBorder="1" applyAlignment="1">
      <alignment horizontal="right"/>
    </xf>
    <xf numFmtId="0" fontId="6" fillId="0" borderId="6" xfId="0" applyFont="1" applyBorder="1"/>
    <xf numFmtId="1" fontId="34" fillId="0" borderId="9" xfId="0" applyNumberFormat="1" applyFont="1" applyBorder="1"/>
    <xf numFmtId="2" fontId="8" fillId="0" borderId="12" xfId="0" applyNumberFormat="1" applyFont="1" applyFill="1" applyBorder="1" applyAlignment="1">
      <alignment horizontal="center" vertical="top" wrapText="1"/>
    </xf>
    <xf numFmtId="2" fontId="8" fillId="4" borderId="11" xfId="0" applyNumberFormat="1" applyFont="1" applyFill="1" applyBorder="1" applyAlignment="1">
      <alignment horizontal="center" vertical="center" wrapText="1"/>
    </xf>
    <xf numFmtId="2" fontId="8" fillId="0" borderId="12" xfId="0" applyNumberFormat="1" applyFont="1" applyBorder="1" applyAlignment="1">
      <alignment horizontal="center" wrapText="1"/>
    </xf>
    <xf numFmtId="2" fontId="21" fillId="0" borderId="12" xfId="0" applyNumberFormat="1" applyFont="1" applyBorder="1" applyAlignment="1">
      <alignment horizontal="center" vertical="center"/>
    </xf>
    <xf numFmtId="0" fontId="15" fillId="0" borderId="44" xfId="0" applyFont="1" applyFill="1" applyBorder="1" applyAlignment="1">
      <alignment horizontal="left" vertical="center" wrapText="1"/>
    </xf>
    <xf numFmtId="0" fontId="15" fillId="0" borderId="41" xfId="0" applyFont="1" applyFill="1" applyBorder="1" applyAlignment="1">
      <alignment horizontal="left" vertical="center" wrapText="1"/>
    </xf>
    <xf numFmtId="2" fontId="8" fillId="0" borderId="1" xfId="0" applyNumberFormat="1" applyFont="1" applyFill="1" applyBorder="1" applyAlignment="1">
      <alignment horizontal="center" vertical="top" wrapText="1"/>
    </xf>
    <xf numFmtId="2" fontId="11" fillId="0" borderId="12" xfId="3" applyNumberFormat="1" applyFont="1" applyFill="1" applyBorder="1" applyAlignment="1">
      <alignment horizontal="center" wrapText="1"/>
    </xf>
    <xf numFmtId="2" fontId="11" fillId="3" borderId="12" xfId="3" applyNumberFormat="1" applyFont="1" applyFill="1" applyBorder="1" applyAlignment="1">
      <alignment horizontal="center" wrapText="1"/>
    </xf>
    <xf numFmtId="2" fontId="8" fillId="3" borderId="12" xfId="0" applyNumberFormat="1" applyFont="1" applyFill="1" applyBorder="1" applyAlignment="1">
      <alignment horizontal="center"/>
    </xf>
    <xf numFmtId="0" fontId="7" fillId="3" borderId="12" xfId="0" applyFont="1" applyFill="1" applyBorder="1" applyAlignment="1">
      <alignment horizontal="center" vertical="top" wrapText="1"/>
    </xf>
    <xf numFmtId="2" fontId="7" fillId="0" borderId="11" xfId="0" applyNumberFormat="1" applyFont="1" applyBorder="1" applyAlignment="1">
      <alignment horizontal="center"/>
    </xf>
    <xf numFmtId="9" fontId="7" fillId="3" borderId="9" xfId="1" applyFont="1" applyFill="1" applyBorder="1" applyAlignment="1">
      <alignment horizontal="center" wrapText="1"/>
    </xf>
    <xf numFmtId="9" fontId="8" fillId="3" borderId="12" xfId="1" applyFont="1" applyFill="1" applyBorder="1" applyAlignment="1">
      <alignment horizontal="center" wrapText="1"/>
    </xf>
    <xf numFmtId="2" fontId="19" fillId="3" borderId="12" xfId="0" applyNumberFormat="1" applyFont="1" applyFill="1" applyBorder="1" applyAlignment="1">
      <alignment horizontal="right"/>
    </xf>
    <xf numFmtId="2" fontId="8" fillId="4" borderId="11" xfId="0" applyNumberFormat="1" applyFont="1" applyFill="1" applyBorder="1" applyAlignment="1">
      <alignment horizontal="center"/>
    </xf>
    <xf numFmtId="1" fontId="7" fillId="0" borderId="24" xfId="0" applyNumberFormat="1" applyFont="1" applyBorder="1" applyAlignment="1">
      <alignment horizontal="right"/>
    </xf>
    <xf numFmtId="2" fontId="16" fillId="0" borderId="12" xfId="3" applyNumberFormat="1" applyFont="1" applyFill="1" applyBorder="1" applyAlignment="1">
      <alignment horizontal="right"/>
    </xf>
    <xf numFmtId="0" fontId="6" fillId="0" borderId="12" xfId="18" applyBorder="1"/>
    <xf numFmtId="0" fontId="34" fillId="0" borderId="12" xfId="18" applyFont="1" applyBorder="1"/>
    <xf numFmtId="0" fontId="33" fillId="0" borderId="12" xfId="27" applyBorder="1"/>
    <xf numFmtId="0" fontId="33" fillId="0" borderId="12" xfId="27" applyBorder="1"/>
    <xf numFmtId="0" fontId="34" fillId="0" borderId="12" xfId="27" applyFont="1" applyBorder="1"/>
    <xf numFmtId="0" fontId="6" fillId="0" borderId="12" xfId="19" applyBorder="1"/>
    <xf numFmtId="0" fontId="34" fillId="0" borderId="12" xfId="19" applyFont="1" applyBorder="1"/>
    <xf numFmtId="0" fontId="6" fillId="0" borderId="9" xfId="19" applyBorder="1"/>
    <xf numFmtId="0" fontId="6" fillId="0" borderId="12" xfId="27" applyFont="1" applyBorder="1"/>
    <xf numFmtId="0" fontId="34" fillId="0" borderId="12" xfId="27" applyFont="1" applyBorder="1"/>
    <xf numFmtId="0" fontId="6" fillId="0" borderId="12" xfId="27" applyFont="1" applyBorder="1"/>
    <xf numFmtId="0" fontId="34" fillId="0" borderId="12" xfId="27" applyFont="1" applyBorder="1"/>
    <xf numFmtId="0" fontId="6" fillId="0" borderId="12" xfId="27" applyFont="1" applyBorder="1"/>
    <xf numFmtId="0" fontId="34" fillId="0" borderId="12" xfId="27" applyFont="1" applyBorder="1"/>
    <xf numFmtId="0" fontId="6" fillId="0" borderId="9" xfId="27" applyFont="1" applyBorder="1"/>
    <xf numFmtId="0" fontId="34" fillId="0" borderId="9" xfId="27" applyFont="1" applyBorder="1"/>
    <xf numFmtId="1" fontId="6" fillId="0" borderId="12" xfId="27" applyNumberFormat="1" applyFont="1" applyBorder="1"/>
    <xf numFmtId="1" fontId="34" fillId="0" borderId="12" xfId="27" applyNumberFormat="1" applyFont="1" applyBorder="1"/>
    <xf numFmtId="1" fontId="6" fillId="0" borderId="11" xfId="27" applyNumberFormat="1" applyFont="1" applyFill="1" applyBorder="1"/>
    <xf numFmtId="1" fontId="34" fillId="0" borderId="11" xfId="27" applyNumberFormat="1" applyFont="1" applyFill="1" applyBorder="1"/>
    <xf numFmtId="1" fontId="6" fillId="0" borderId="11" xfId="27" applyNumberFormat="1" applyFont="1" applyBorder="1"/>
    <xf numFmtId="1" fontId="34" fillId="0" borderId="11" xfId="27" applyNumberFormat="1" applyFont="1" applyBorder="1"/>
    <xf numFmtId="1" fontId="6" fillId="0" borderId="12" xfId="27" applyNumberFormat="1" applyFont="1" applyBorder="1"/>
    <xf numFmtId="1" fontId="34" fillId="0" borderId="12" xfId="27" applyNumberFormat="1" applyFont="1" applyBorder="1"/>
    <xf numFmtId="0" fontId="6" fillId="0" borderId="6" xfId="27" applyFont="1" applyBorder="1"/>
    <xf numFmtId="0" fontId="34" fillId="0" borderId="9" xfId="27" applyFont="1" applyBorder="1"/>
    <xf numFmtId="2" fontId="6" fillId="0" borderId="12" xfId="0" applyNumberFormat="1" applyFont="1" applyBorder="1"/>
    <xf numFmtId="2" fontId="34" fillId="0" borderId="12" xfId="0" applyNumberFormat="1" applyFont="1" applyBorder="1"/>
    <xf numFmtId="2" fontId="6" fillId="0" borderId="12" xfId="0" applyNumberFormat="1" applyFont="1" applyBorder="1"/>
    <xf numFmtId="2" fontId="6" fillId="0" borderId="12" xfId="0" applyNumberFormat="1" applyFont="1" applyBorder="1"/>
    <xf numFmtId="2" fontId="6" fillId="0" borderId="12" xfId="0" applyNumberFormat="1" applyFont="1" applyBorder="1"/>
    <xf numFmtId="2" fontId="34" fillId="0" borderId="12" xfId="0" applyNumberFormat="1" applyFont="1" applyBorder="1"/>
    <xf numFmtId="2" fontId="6" fillId="0" borderId="12" xfId="0" applyNumberFormat="1" applyFont="1" applyBorder="1"/>
    <xf numFmtId="2" fontId="34" fillId="0" borderId="12" xfId="0" applyNumberFormat="1" applyFont="1" applyBorder="1"/>
    <xf numFmtId="2" fontId="6" fillId="0" borderId="12" xfId="0" applyNumberFormat="1" applyFont="1" applyBorder="1"/>
    <xf numFmtId="2" fontId="6" fillId="0" borderId="12" xfId="0" applyNumberFormat="1" applyFont="1" applyBorder="1"/>
    <xf numFmtId="2" fontId="6" fillId="0" borderId="12" xfId="0" applyNumberFormat="1" applyFont="1" applyBorder="1"/>
    <xf numFmtId="2" fontId="34" fillId="0" borderId="12" xfId="0" applyNumberFormat="1" applyFont="1" applyBorder="1"/>
    <xf numFmtId="2" fontId="6" fillId="0" borderId="12" xfId="0" applyNumberFormat="1" applyFont="1" applyBorder="1"/>
    <xf numFmtId="2" fontId="34" fillId="0" borderId="12" xfId="0" applyNumberFormat="1" applyFont="1" applyBorder="1"/>
    <xf numFmtId="2" fontId="6" fillId="0" borderId="12" xfId="0" applyNumberFormat="1" applyFont="1" applyBorder="1"/>
    <xf numFmtId="2" fontId="6" fillId="0" borderId="12" xfId="0" applyNumberFormat="1" applyFont="1" applyBorder="1"/>
    <xf numFmtId="2" fontId="34" fillId="4" borderId="12" xfId="0" applyNumberFormat="1" applyFont="1" applyFill="1" applyBorder="1" applyAlignment="1"/>
    <xf numFmtId="2" fontId="6" fillId="0" borderId="12" xfId="0" applyNumberFormat="1" applyFont="1" applyBorder="1"/>
    <xf numFmtId="2" fontId="34" fillId="4" borderId="12" xfId="0" applyNumberFormat="1" applyFont="1" applyFill="1" applyBorder="1" applyAlignment="1"/>
    <xf numFmtId="2" fontId="6" fillId="0" borderId="12" xfId="0" applyNumberFormat="1" applyFont="1" applyBorder="1"/>
    <xf numFmtId="2" fontId="34" fillId="4" borderId="12" xfId="0" applyNumberFormat="1" applyFont="1" applyFill="1" applyBorder="1" applyAlignment="1"/>
    <xf numFmtId="2" fontId="6" fillId="0" borderId="12" xfId="0" applyNumberFormat="1" applyFont="1" applyBorder="1"/>
    <xf numFmtId="2" fontId="34" fillId="0" borderId="12" xfId="0" applyNumberFormat="1" applyFont="1" applyBorder="1"/>
    <xf numFmtId="2" fontId="6" fillId="0" borderId="12" xfId="0" applyNumberFormat="1" applyFont="1" applyBorder="1"/>
    <xf numFmtId="2" fontId="35" fillId="0" borderId="12" xfId="0" applyNumberFormat="1" applyFont="1" applyBorder="1"/>
    <xf numFmtId="2" fontId="6" fillId="0" borderId="12" xfId="0" applyNumberFormat="1" applyFont="1" applyBorder="1"/>
    <xf numFmtId="2" fontId="34" fillId="4" borderId="12" xfId="0" applyNumberFormat="1" applyFont="1" applyFill="1" applyBorder="1" applyAlignment="1"/>
    <xf numFmtId="2" fontId="6" fillId="0" borderId="12" xfId="0" applyNumberFormat="1" applyFont="1" applyBorder="1"/>
    <xf numFmtId="2" fontId="34" fillId="4" borderId="12" xfId="0" applyNumberFormat="1" applyFont="1" applyFill="1" applyBorder="1" applyAlignment="1"/>
    <xf numFmtId="2" fontId="6" fillId="0" borderId="12" xfId="0" applyNumberFormat="1" applyFont="1" applyBorder="1"/>
    <xf numFmtId="2" fontId="34" fillId="4" borderId="12" xfId="0" applyNumberFormat="1" applyFont="1" applyFill="1" applyBorder="1" applyAlignment="1"/>
    <xf numFmtId="2" fontId="6" fillId="0" borderId="12" xfId="0" applyNumberFormat="1" applyFont="1" applyBorder="1"/>
    <xf numFmtId="2" fontId="35" fillId="0" borderId="12" xfId="0" applyNumberFormat="1" applyFont="1" applyBorder="1"/>
    <xf numFmtId="2" fontId="6" fillId="0" borderId="12" xfId="0" applyNumberFormat="1" applyFont="1" applyBorder="1"/>
    <xf numFmtId="2" fontId="34" fillId="4" borderId="12" xfId="0" applyNumberFormat="1" applyFont="1" applyFill="1" applyBorder="1" applyAlignment="1"/>
    <xf numFmtId="1" fontId="6" fillId="0" borderId="11" xfId="0" applyNumberFormat="1" applyFont="1" applyBorder="1"/>
    <xf numFmtId="1" fontId="34" fillId="0" borderId="11" xfId="0" applyNumberFormat="1" applyFont="1" applyBorder="1"/>
    <xf numFmtId="0" fontId="6" fillId="0" borderId="11" xfId="0" applyFont="1" applyBorder="1"/>
    <xf numFmtId="0" fontId="34" fillId="0" borderId="11" xfId="0" applyFont="1" applyBorder="1"/>
    <xf numFmtId="1" fontId="6" fillId="0" borderId="11" xfId="0" applyNumberFormat="1" applyFont="1" applyFill="1" applyBorder="1"/>
    <xf numFmtId="1" fontId="34" fillId="0" borderId="11" xfId="0" applyNumberFormat="1" applyFont="1" applyFill="1" applyBorder="1"/>
    <xf numFmtId="1" fontId="6" fillId="0" borderId="11" xfId="0" applyNumberFormat="1" applyFont="1" applyBorder="1"/>
    <xf numFmtId="1" fontId="34" fillId="0" borderId="11" xfId="0" applyNumberFormat="1" applyFont="1" applyBorder="1"/>
    <xf numFmtId="0" fontId="36" fillId="0" borderId="21" xfId="0" applyFont="1" applyBorder="1" applyAlignment="1">
      <alignment horizontal="center" vertical="center" wrapText="1"/>
    </xf>
    <xf numFmtId="0" fontId="36" fillId="0" borderId="20" xfId="0" applyFont="1" applyBorder="1" applyAlignment="1">
      <alignment horizontal="center" vertical="center" wrapText="1"/>
    </xf>
    <xf numFmtId="0" fontId="8" fillId="0" borderId="12" xfId="0" applyFont="1" applyBorder="1" applyAlignment="1">
      <alignment horizontal="center"/>
    </xf>
    <xf numFmtId="2" fontId="8" fillId="0" borderId="0" xfId="0" applyNumberFormat="1" applyFont="1" applyBorder="1" applyAlignment="1">
      <alignment horizontal="center"/>
    </xf>
    <xf numFmtId="0" fontId="8" fillId="0" borderId="0" xfId="0" applyFont="1" applyBorder="1" applyAlignment="1">
      <alignment horizontal="center"/>
    </xf>
    <xf numFmtId="0" fontId="16" fillId="0" borderId="12" xfId="0" applyFont="1" applyFill="1" applyBorder="1" applyAlignment="1">
      <alignment horizontal="center" vertical="center" wrapText="1"/>
    </xf>
    <xf numFmtId="0" fontId="8" fillId="0" borderId="9" xfId="0" applyFont="1" applyBorder="1" applyAlignment="1">
      <alignment horizontal="center"/>
    </xf>
    <xf numFmtId="0" fontId="8" fillId="0" borderId="10" xfId="0" applyFont="1" applyBorder="1" applyAlignment="1">
      <alignment horizontal="center"/>
    </xf>
    <xf numFmtId="0" fontId="8" fillId="0" borderId="11" xfId="0" applyFont="1" applyBorder="1" applyAlignment="1">
      <alignment horizontal="center"/>
    </xf>
    <xf numFmtId="2" fontId="8" fillId="3" borderId="12" xfId="0" applyNumberFormat="1" applyFont="1" applyFill="1" applyBorder="1" applyAlignment="1">
      <alignment horizontal="center"/>
    </xf>
    <xf numFmtId="0" fontId="8" fillId="3" borderId="12" xfId="0" applyFont="1" applyFill="1" applyBorder="1" applyAlignment="1">
      <alignment horizontal="center"/>
    </xf>
    <xf numFmtId="0" fontId="30" fillId="3" borderId="7" xfId="0" applyFont="1" applyFill="1" applyBorder="1" applyAlignment="1">
      <alignment horizontal="right"/>
    </xf>
    <xf numFmtId="0" fontId="9" fillId="6" borderId="31" xfId="0" applyFont="1" applyFill="1" applyBorder="1" applyAlignment="1">
      <alignment horizontal="center"/>
    </xf>
    <xf numFmtId="0" fontId="9" fillId="6" borderId="32" xfId="0" applyFont="1" applyFill="1" applyBorder="1" applyAlignment="1">
      <alignment horizontal="center"/>
    </xf>
    <xf numFmtId="0" fontId="9" fillId="6" borderId="29" xfId="0" applyFont="1" applyFill="1" applyBorder="1" applyAlignment="1">
      <alignment horizontal="center"/>
    </xf>
    <xf numFmtId="0" fontId="9" fillId="0" borderId="35"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7" fillId="7" borderId="9" xfId="0" applyFont="1" applyFill="1" applyBorder="1" applyAlignment="1">
      <alignment horizontal="center" vertical="top" wrapText="1"/>
    </xf>
    <xf numFmtId="0" fontId="7" fillId="7" borderId="11" xfId="0" applyFont="1" applyFill="1" applyBorder="1" applyAlignment="1">
      <alignment horizontal="center" vertical="top" wrapText="1"/>
    </xf>
    <xf numFmtId="0" fontId="8" fillId="0" borderId="12" xfId="0" applyFont="1" applyBorder="1" applyAlignment="1">
      <alignment horizontal="center" wrapText="1"/>
    </xf>
    <xf numFmtId="0" fontId="7" fillId="7" borderId="12" xfId="0" applyFont="1" applyFill="1" applyBorder="1" applyAlignment="1">
      <alignment horizontal="center"/>
    </xf>
    <xf numFmtId="0" fontId="7" fillId="7" borderId="12" xfId="0" applyFont="1" applyFill="1" applyBorder="1" applyAlignment="1">
      <alignment horizontal="center" vertical="top" wrapText="1"/>
    </xf>
    <xf numFmtId="0" fontId="8" fillId="0" borderId="12" xfId="0" applyFont="1" applyFill="1" applyBorder="1" applyAlignment="1">
      <alignment horizontal="center" wrapText="1"/>
    </xf>
    <xf numFmtId="0" fontId="7" fillId="0" borderId="12" xfId="0" applyFont="1" applyFill="1" applyBorder="1" applyAlignment="1">
      <alignment horizontal="center" vertical="top"/>
    </xf>
    <xf numFmtId="0" fontId="8" fillId="0" borderId="42" xfId="0" applyFont="1" applyBorder="1" applyAlignment="1">
      <alignment horizontal="center"/>
    </xf>
    <xf numFmtId="0" fontId="8" fillId="0" borderId="43" xfId="0" applyFont="1" applyBorder="1" applyAlignment="1">
      <alignment horizontal="center"/>
    </xf>
    <xf numFmtId="0" fontId="8" fillId="0" borderId="39" xfId="0" applyFont="1" applyBorder="1" applyAlignment="1">
      <alignment horizontal="center"/>
    </xf>
    <xf numFmtId="0" fontId="9" fillId="0" borderId="48" xfId="0" applyFont="1" applyFill="1" applyBorder="1" applyAlignment="1">
      <alignment horizontal="center" vertical="center" wrapText="1"/>
    </xf>
    <xf numFmtId="0" fontId="9" fillId="0" borderId="47"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15" fillId="0" borderId="40" xfId="0" applyFont="1" applyBorder="1" applyAlignment="1">
      <alignment horizontal="center" vertical="center"/>
    </xf>
    <xf numFmtId="0" fontId="15" fillId="0" borderId="44" xfId="0" applyFont="1" applyBorder="1" applyAlignment="1">
      <alignment horizontal="center" vertical="center"/>
    </xf>
    <xf numFmtId="0" fontId="8" fillId="0" borderId="0" xfId="0" applyFont="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20" xfId="0" applyFont="1" applyBorder="1" applyAlignment="1">
      <alignment horizontal="center"/>
    </xf>
    <xf numFmtId="0" fontId="18" fillId="7" borderId="12" xfId="0" applyFont="1" applyFill="1" applyBorder="1" applyAlignment="1">
      <alignment horizontal="center" vertical="center" wrapText="1"/>
    </xf>
    <xf numFmtId="0" fontId="7" fillId="0" borderId="1" xfId="0" applyFont="1" applyBorder="1" applyAlignment="1">
      <alignment horizontal="center"/>
    </xf>
    <xf numFmtId="0" fontId="7" fillId="0" borderId="2" xfId="0" applyFont="1" applyBorder="1" applyAlignment="1">
      <alignment horizontal="center"/>
    </xf>
    <xf numFmtId="0" fontId="7" fillId="0" borderId="3" xfId="0" applyFont="1" applyBorder="1" applyAlignment="1">
      <alignment horizontal="center"/>
    </xf>
    <xf numFmtId="0" fontId="7" fillId="0" borderId="4" xfId="0" applyFont="1" applyBorder="1" applyAlignment="1">
      <alignment horizontal="center"/>
    </xf>
    <xf numFmtId="0" fontId="7" fillId="0" borderId="0" xfId="0" applyFont="1" applyBorder="1" applyAlignment="1">
      <alignment horizontal="center"/>
    </xf>
    <xf numFmtId="0" fontId="7" fillId="0" borderId="5" xfId="0" applyFont="1" applyBorder="1" applyAlignment="1">
      <alignment horizontal="center"/>
    </xf>
    <xf numFmtId="0" fontId="7" fillId="2" borderId="9" xfId="0" applyFont="1" applyFill="1" applyBorder="1" applyAlignment="1">
      <alignment horizontal="center"/>
    </xf>
    <xf numFmtId="0" fontId="7" fillId="2" borderId="10" xfId="0" applyFont="1" applyFill="1" applyBorder="1" applyAlignment="1">
      <alignment horizontal="center"/>
    </xf>
    <xf numFmtId="0" fontId="7" fillId="2" borderId="11" xfId="0" applyFont="1" applyFill="1" applyBorder="1" applyAlignment="1">
      <alignment horizontal="center"/>
    </xf>
    <xf numFmtId="0" fontId="12" fillId="0" borderId="0" xfId="0" applyFont="1" applyAlignment="1">
      <alignment horizontal="center"/>
    </xf>
    <xf numFmtId="0" fontId="7" fillId="0" borderId="0" xfId="0" applyFont="1" applyBorder="1" applyAlignment="1">
      <alignment horizontal="left" wrapText="1"/>
    </xf>
    <xf numFmtId="0" fontId="7" fillId="0" borderId="7" xfId="0" applyFont="1" applyBorder="1" applyAlignment="1">
      <alignment horizontal="left" wrapText="1"/>
    </xf>
    <xf numFmtId="0" fontId="7" fillId="0" borderId="9"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7" xfId="0" applyFont="1" applyBorder="1" applyAlignment="1">
      <alignment horizontal="center"/>
    </xf>
    <xf numFmtId="1" fontId="8" fillId="0" borderId="9" xfId="0" applyNumberFormat="1" applyFont="1" applyBorder="1" applyAlignment="1">
      <alignment horizontal="center" vertical="center" wrapText="1"/>
    </xf>
    <xf numFmtId="1" fontId="8" fillId="0" borderId="11" xfId="0" applyNumberFormat="1" applyFont="1" applyBorder="1" applyAlignment="1">
      <alignment horizontal="center" vertical="center" wrapText="1"/>
    </xf>
    <xf numFmtId="1" fontId="7" fillId="0" borderId="12" xfId="0" applyNumberFormat="1" applyFont="1" applyBorder="1" applyAlignment="1">
      <alignment horizontal="center"/>
    </xf>
    <xf numFmtId="0" fontId="7" fillId="0" borderId="2" xfId="0" applyFont="1" applyBorder="1" applyAlignment="1">
      <alignment horizontal="left" wrapText="1"/>
    </xf>
    <xf numFmtId="0" fontId="16" fillId="5" borderId="0" xfId="0" applyFont="1" applyFill="1" applyBorder="1" applyAlignment="1">
      <alignment horizontal="left" vertical="center" wrapText="1"/>
    </xf>
    <xf numFmtId="0" fontId="7" fillId="3" borderId="12" xfId="0" applyFont="1" applyFill="1" applyBorder="1" applyAlignment="1">
      <alignment horizontal="center" vertical="top" wrapText="1"/>
    </xf>
    <xf numFmtId="0" fontId="7" fillId="7" borderId="9" xfId="0" applyFont="1" applyFill="1" applyBorder="1" applyAlignment="1">
      <alignment horizontal="center"/>
    </xf>
    <xf numFmtId="0" fontId="7" fillId="7" borderId="11" xfId="0" applyFont="1" applyFill="1" applyBorder="1" applyAlignment="1">
      <alignment horizontal="center"/>
    </xf>
    <xf numFmtId="0" fontId="24" fillId="0" borderId="6" xfId="0" applyFont="1" applyFill="1" applyBorder="1" applyAlignment="1">
      <alignment horizontal="left" vertical="top"/>
    </xf>
    <xf numFmtId="0" fontId="24" fillId="0" borderId="7" xfId="0" applyFont="1" applyFill="1" applyBorder="1" applyAlignment="1">
      <alignment horizontal="left" vertical="top"/>
    </xf>
    <xf numFmtId="0" fontId="7" fillId="0" borderId="3" xfId="0" applyFont="1" applyBorder="1" applyAlignment="1">
      <alignment horizontal="center" vertical="center" wrapText="1"/>
    </xf>
    <xf numFmtId="0" fontId="7" fillId="0" borderId="5" xfId="0" applyFont="1" applyBorder="1" applyAlignment="1">
      <alignment horizontal="center" vertical="center" wrapText="1"/>
    </xf>
    <xf numFmtId="0" fontId="8" fillId="0" borderId="0" xfId="0" applyFont="1" applyFill="1" applyBorder="1" applyAlignment="1">
      <alignment horizontal="left" vertical="top" wrapText="1"/>
    </xf>
    <xf numFmtId="0" fontId="21" fillId="0" borderId="7" xfId="0" applyFont="1" applyBorder="1" applyAlignment="1">
      <alignment horizontal="right"/>
    </xf>
    <xf numFmtId="0" fontId="9" fillId="3" borderId="34" xfId="0" applyFont="1" applyFill="1" applyBorder="1" applyAlignment="1">
      <alignment horizontal="center" vertical="center" wrapText="1"/>
    </xf>
    <xf numFmtId="0" fontId="9" fillId="0" borderId="36"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38" xfId="0" applyFont="1" applyBorder="1" applyAlignment="1">
      <alignment horizontal="center" vertical="center" wrapText="1"/>
    </xf>
    <xf numFmtId="0" fontId="16" fillId="5" borderId="2" xfId="0" applyFont="1" applyFill="1" applyBorder="1" applyAlignment="1">
      <alignment horizontal="left" vertical="top" wrapText="1"/>
    </xf>
    <xf numFmtId="0" fontId="7" fillId="7" borderId="10" xfId="0" applyFont="1" applyFill="1" applyBorder="1" applyAlignment="1">
      <alignment horizontal="center"/>
    </xf>
  </cellXfs>
  <cellStyles count="34">
    <cellStyle name="Comma 2" xfId="7" xr:uid="{00000000-0005-0000-0000-000000000000}"/>
    <cellStyle name="Comma 2 2" xfId="8" xr:uid="{00000000-0005-0000-0000-000001000000}"/>
    <cellStyle name="Comma 3" xfId="9" xr:uid="{00000000-0005-0000-0000-000002000000}"/>
    <cellStyle name="Normal" xfId="0" builtinId="0"/>
    <cellStyle name="Normal 11" xfId="17" xr:uid="{00000000-0005-0000-0000-000004000000}"/>
    <cellStyle name="Normal 12" xfId="14" xr:uid="{00000000-0005-0000-0000-000005000000}"/>
    <cellStyle name="Normal 12 2" xfId="18" xr:uid="{00000000-0005-0000-0000-000006000000}"/>
    <cellStyle name="Normal 13" xfId="15" xr:uid="{00000000-0005-0000-0000-000007000000}"/>
    <cellStyle name="Normal 14" xfId="16" xr:uid="{00000000-0005-0000-0000-000008000000}"/>
    <cellStyle name="Normal 14 2" xfId="19" xr:uid="{00000000-0005-0000-0000-000009000000}"/>
    <cellStyle name="Normal 15" xfId="20" xr:uid="{00000000-0005-0000-0000-00000A000000}"/>
    <cellStyle name="Normal 18" xfId="21" xr:uid="{00000000-0005-0000-0000-00000B000000}"/>
    <cellStyle name="Normal 2" xfId="4" xr:uid="{00000000-0005-0000-0000-00000C000000}"/>
    <cellStyle name="Normal 2 2" xfId="23" xr:uid="{00000000-0005-0000-0000-00000D000000}"/>
    <cellStyle name="Normal 2 2 2" xfId="29" xr:uid="{00000000-0005-0000-0000-00000E000000}"/>
    <cellStyle name="Normal 2 2 3" xfId="32" xr:uid="{00000000-0005-0000-0000-00000F000000}"/>
    <cellStyle name="Normal 2 3" xfId="24" xr:uid="{00000000-0005-0000-0000-000010000000}"/>
    <cellStyle name="Normal 2 4" xfId="22" xr:uid="{00000000-0005-0000-0000-000011000000}"/>
    <cellStyle name="Normal 2 5" xfId="28" xr:uid="{00000000-0005-0000-0000-000012000000}"/>
    <cellStyle name="Normal 2 6" xfId="31" xr:uid="{00000000-0005-0000-0000-000013000000}"/>
    <cellStyle name="Normal 22" xfId="25" xr:uid="{00000000-0005-0000-0000-000014000000}"/>
    <cellStyle name="Normal 25" xfId="26" xr:uid="{00000000-0005-0000-0000-000015000000}"/>
    <cellStyle name="Normal 25 2" xfId="30" xr:uid="{00000000-0005-0000-0000-000016000000}"/>
    <cellStyle name="Normal 25 3" xfId="33" xr:uid="{00000000-0005-0000-0000-000017000000}"/>
    <cellStyle name="Normal 3" xfId="3" xr:uid="{00000000-0005-0000-0000-000018000000}"/>
    <cellStyle name="Normal 3 2" xfId="10" xr:uid="{00000000-0005-0000-0000-000019000000}"/>
    <cellStyle name="Normal 4" xfId="11" xr:uid="{00000000-0005-0000-0000-00001A000000}"/>
    <cellStyle name="Normal 5" xfId="27" xr:uid="{00000000-0005-0000-0000-00001B000000}"/>
    <cellStyle name="Normal 7" xfId="2" xr:uid="{00000000-0005-0000-0000-00001C000000}"/>
    <cellStyle name="Normal_calculation -utt" xfId="6" xr:uid="{00000000-0005-0000-0000-00001D000000}"/>
    <cellStyle name="Percent" xfId="1" builtinId="5"/>
    <cellStyle name="Percent 2 2" xfId="5" xr:uid="{00000000-0005-0000-0000-00001F000000}"/>
    <cellStyle name="Percent 2 3" xfId="12" xr:uid="{00000000-0005-0000-0000-000020000000}"/>
    <cellStyle name="Percent 6" xfId="13" xr:uid="{00000000-0005-0000-0000-00002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64770</xdr:colOff>
      <xdr:row>271</xdr:row>
      <xdr:rowOff>0</xdr:rowOff>
    </xdr:from>
    <xdr:to>
      <xdr:col>6</xdr:col>
      <xdr:colOff>529678</xdr:colOff>
      <xdr:row>271</xdr:row>
      <xdr:rowOff>0</xdr:rowOff>
    </xdr:to>
    <xdr:sp macro="" textlink="">
      <xdr:nvSpPr>
        <xdr:cNvPr id="2" name="Text Box 13">
          <a:extLst>
            <a:ext uri="{FF2B5EF4-FFF2-40B4-BE49-F238E27FC236}">
              <a16:creationId xmlns:a16="http://schemas.microsoft.com/office/drawing/2014/main" id="{00000000-0008-0000-0000-000002000000}"/>
            </a:ext>
          </a:extLst>
        </xdr:cNvPr>
        <xdr:cNvSpPr txBox="1">
          <a:spLocks noChangeArrowheads="1"/>
        </xdr:cNvSpPr>
      </xdr:nvSpPr>
      <xdr:spPr bwMode="auto">
        <a:xfrm>
          <a:off x="5846445" y="48282225"/>
          <a:ext cx="1598383"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Arial"/>
              <a:cs typeface="Arial"/>
            </a:rPr>
            <a:t>Benchmark (85%)</a:t>
          </a:r>
        </a:p>
      </xdr:txBody>
    </xdr:sp>
    <xdr:clientData/>
  </xdr:twoCellAnchor>
  <xdr:twoCellAnchor>
    <xdr:from>
      <xdr:col>2</xdr:col>
      <xdr:colOff>628650</xdr:colOff>
      <xdr:row>271</xdr:row>
      <xdr:rowOff>0</xdr:rowOff>
    </xdr:from>
    <xdr:to>
      <xdr:col>3</xdr:col>
      <xdr:colOff>333333</xdr:colOff>
      <xdr:row>271</xdr:row>
      <xdr:rowOff>0</xdr:rowOff>
    </xdr:to>
    <xdr:sp macro="" textlink="">
      <xdr:nvSpPr>
        <xdr:cNvPr id="3" name="Text Box 14">
          <a:extLst>
            <a:ext uri="{FF2B5EF4-FFF2-40B4-BE49-F238E27FC236}">
              <a16:creationId xmlns:a16="http://schemas.microsoft.com/office/drawing/2014/main" id="{00000000-0008-0000-0000-000003000000}"/>
            </a:ext>
          </a:extLst>
        </xdr:cNvPr>
        <xdr:cNvSpPr txBox="1">
          <a:spLocks noChangeArrowheads="1"/>
        </xdr:cNvSpPr>
      </xdr:nvSpPr>
      <xdr:spPr bwMode="auto">
        <a:xfrm>
          <a:off x="2914650" y="48282225"/>
          <a:ext cx="885783" cy="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100%</a:t>
          </a:r>
        </a:p>
      </xdr:txBody>
    </xdr:sp>
    <xdr:clientData/>
  </xdr:twoCellAnchor>
  <xdr:twoCellAnchor>
    <xdr:from>
      <xdr:col>4</xdr:col>
      <xdr:colOff>765810</xdr:colOff>
      <xdr:row>271</xdr:row>
      <xdr:rowOff>0</xdr:rowOff>
    </xdr:from>
    <xdr:to>
      <xdr:col>5</xdr:col>
      <xdr:colOff>285870</xdr:colOff>
      <xdr:row>271</xdr:row>
      <xdr:rowOff>0</xdr:rowOff>
    </xdr:to>
    <xdr:sp macro="" textlink="">
      <xdr:nvSpPr>
        <xdr:cNvPr id="4" name="Text Box 15">
          <a:extLst>
            <a:ext uri="{FF2B5EF4-FFF2-40B4-BE49-F238E27FC236}">
              <a16:creationId xmlns:a16="http://schemas.microsoft.com/office/drawing/2014/main" id="{00000000-0008-0000-0000-000004000000}"/>
            </a:ext>
          </a:extLst>
        </xdr:cNvPr>
        <xdr:cNvSpPr txBox="1">
          <a:spLocks noChangeArrowheads="1"/>
        </xdr:cNvSpPr>
      </xdr:nvSpPr>
      <xdr:spPr bwMode="auto">
        <a:xfrm>
          <a:off x="5471160" y="48282225"/>
          <a:ext cx="596385"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Arial"/>
              <a:cs typeface="Arial"/>
            </a:rPr>
            <a:t>68%</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oleObject" Target="file:///C:\Users\Administrator\Desktop\Manipur_State-AWPB-format-2019-20_%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Excel.Sheet.8">
    <oleItems>
      <mc:AlternateContent xmlns:mc="http://schemas.openxmlformats.org/markup-compatibility/2006">
        <mc:Choice Requires="x14">
          <x14:oleItem name="!AT-8_Hon_CCH_Pry!R14C10:R23C10" advise="1"/>
        </mc:Choice>
        <mc:Fallback>
          <oleItem name="!AT-8_Hon_CCH_Pry!R14C10:R23C10" advise="1"/>
        </mc:Fallback>
      </mc:AlternateContent>
      <mc:AlternateContent xmlns:mc="http://schemas.openxmlformats.org/markup-compatibility/2006">
        <mc:Choice Requires="x14">
          <x14:oleItem name="!AT-8_Hon_CCH_Pry!R14C13:R23C13" advise="1"/>
        </mc:Choice>
        <mc:Fallback>
          <oleItem name="!AT-8_Hon_CCH_Pry!R14C13:R23C13" advise="1"/>
        </mc:Fallback>
      </mc:AlternateContent>
      <mc:AlternateContent xmlns:mc="http://schemas.openxmlformats.org/markup-compatibility/2006">
        <mc:Choice Requires="x14">
          <x14:oleItem name="!AT-8_Hon_CCH_Pry!R14C19:R23C19" advise="1"/>
        </mc:Choice>
        <mc:Fallback>
          <oleItem name="!AT-8_Hon_CCH_Pry!R14C19:R23C19" advise="1"/>
        </mc:Fallback>
      </mc:AlternateContent>
    </oleItems>
  </oleLin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706"/>
  <sheetViews>
    <sheetView tabSelected="1" view="pageBreakPreview" topLeftCell="D530" zoomScale="106" zoomScaleNormal="106" zoomScaleSheetLayoutView="106" workbookViewId="0">
      <selection activeCell="M546" sqref="M546"/>
    </sheetView>
  </sheetViews>
  <sheetFormatPr defaultColWidth="9.08984375" defaultRowHeight="14" x14ac:dyDescent="0.3"/>
  <cols>
    <col min="1" max="1" width="15.90625" style="8" customWidth="1"/>
    <col min="2" max="2" width="19" style="8" customWidth="1"/>
    <col min="3" max="3" width="18" style="8" customWidth="1"/>
    <col min="4" max="4" width="18.54296875" style="8" customWidth="1"/>
    <col min="5" max="5" width="16.08984375" style="8" customWidth="1"/>
    <col min="6" max="6" width="17" style="8" customWidth="1"/>
    <col min="7" max="7" width="12.90625" style="8" customWidth="1"/>
    <col min="8" max="8" width="17.36328125" style="8" customWidth="1"/>
    <col min="9" max="9" width="11.90625" style="8" customWidth="1"/>
    <col min="10" max="11" width="12.453125" style="8" customWidth="1"/>
    <col min="12" max="12" width="11.6328125" style="8" customWidth="1"/>
    <col min="13" max="13" width="13.6328125" style="8" customWidth="1"/>
    <col min="14" max="14" width="15.6328125" style="8" customWidth="1"/>
    <col min="15" max="15" width="18.453125" style="8" customWidth="1"/>
    <col min="16" max="16" width="15.6328125" style="8" customWidth="1"/>
    <col min="17" max="17" width="15.90625" style="8" customWidth="1"/>
    <col min="18" max="18" width="12" style="8" customWidth="1"/>
    <col min="19" max="19" width="12.36328125" style="8" customWidth="1"/>
    <col min="20" max="20" width="15.90625" style="8" customWidth="1"/>
    <col min="21" max="21" width="13.453125" style="8" customWidth="1"/>
    <col min="22" max="22" width="10.6328125" style="8" customWidth="1"/>
    <col min="23" max="24" width="9.08984375" style="8"/>
    <col min="25" max="25" width="11.90625" style="8" customWidth="1"/>
    <col min="26" max="26" width="12.36328125" style="8" customWidth="1"/>
    <col min="27" max="28" width="9.08984375" style="8"/>
    <col min="29" max="29" width="12.36328125" style="8" customWidth="1"/>
    <col min="30" max="30" width="9.08984375" style="8"/>
    <col min="31" max="31" width="13.08984375" style="8" customWidth="1"/>
    <col min="32" max="16384" width="9.08984375" style="8"/>
  </cols>
  <sheetData>
    <row r="1" spans="1:8" x14ac:dyDescent="0.3">
      <c r="A1" s="644" t="s">
        <v>0</v>
      </c>
      <c r="B1" s="645"/>
      <c r="C1" s="645"/>
      <c r="D1" s="645"/>
      <c r="E1" s="645"/>
      <c r="F1" s="645"/>
      <c r="G1" s="645"/>
      <c r="H1" s="646"/>
    </row>
    <row r="2" spans="1:8" x14ac:dyDescent="0.3">
      <c r="A2" s="647" t="s">
        <v>1</v>
      </c>
      <c r="B2" s="648"/>
      <c r="C2" s="648"/>
      <c r="D2" s="648"/>
      <c r="E2" s="648"/>
      <c r="F2" s="648"/>
      <c r="G2" s="648"/>
      <c r="H2" s="649"/>
    </row>
    <row r="3" spans="1:8" x14ac:dyDescent="0.3">
      <c r="A3" s="647" t="s">
        <v>226</v>
      </c>
      <c r="B3" s="648"/>
      <c r="C3" s="648"/>
      <c r="D3" s="648"/>
      <c r="E3" s="648"/>
      <c r="F3" s="648"/>
      <c r="G3" s="648"/>
      <c r="H3" s="649"/>
    </row>
    <row r="4" spans="1:8" ht="5.25" customHeight="1" x14ac:dyDescent="0.3">
      <c r="A4" s="13"/>
      <c r="B4" s="14"/>
      <c r="C4" s="14"/>
      <c r="D4" s="14"/>
      <c r="E4" s="14"/>
      <c r="F4" s="14"/>
      <c r="G4" s="15"/>
      <c r="H4" s="16"/>
    </row>
    <row r="5" spans="1:8" x14ac:dyDescent="0.3">
      <c r="A5" s="650" t="s">
        <v>152</v>
      </c>
      <c r="B5" s="651"/>
      <c r="C5" s="651"/>
      <c r="D5" s="651"/>
      <c r="E5" s="651"/>
      <c r="F5" s="651"/>
      <c r="G5" s="651"/>
      <c r="H5" s="652"/>
    </row>
    <row r="6" spans="1:8" ht="5.25" customHeight="1" x14ac:dyDescent="0.3">
      <c r="A6" s="17"/>
      <c r="B6" s="17"/>
      <c r="C6" s="17"/>
      <c r="D6" s="17"/>
      <c r="E6" s="17"/>
      <c r="F6" s="17"/>
    </row>
    <row r="7" spans="1:8" x14ac:dyDescent="0.3">
      <c r="A7" s="653" t="s">
        <v>200</v>
      </c>
      <c r="B7" s="653"/>
      <c r="C7" s="653"/>
      <c r="D7" s="653"/>
      <c r="E7" s="653"/>
      <c r="F7" s="653"/>
      <c r="G7" s="653"/>
      <c r="H7" s="653"/>
    </row>
    <row r="8" spans="1:8" ht="4.5" customHeight="1" x14ac:dyDescent="0.3"/>
    <row r="9" spans="1:8" x14ac:dyDescent="0.3">
      <c r="A9" s="653" t="s">
        <v>227</v>
      </c>
      <c r="B9" s="653"/>
      <c r="C9" s="653"/>
      <c r="D9" s="653"/>
      <c r="E9" s="653"/>
      <c r="F9" s="653"/>
      <c r="G9" s="653"/>
      <c r="H9" s="653"/>
    </row>
    <row r="10" spans="1:8" ht="6.75" customHeight="1" x14ac:dyDescent="0.3">
      <c r="A10" s="18"/>
      <c r="B10" s="18"/>
      <c r="C10" s="18"/>
      <c r="D10" s="18"/>
      <c r="E10" s="18"/>
      <c r="F10" s="18"/>
      <c r="G10" s="18"/>
      <c r="H10" s="18"/>
    </row>
    <row r="11" spans="1:8" x14ac:dyDescent="0.3">
      <c r="A11" s="19" t="s">
        <v>2</v>
      </c>
      <c r="B11" s="19"/>
      <c r="C11" s="20"/>
      <c r="D11" s="20"/>
      <c r="E11" s="20"/>
      <c r="F11" s="20"/>
      <c r="G11" s="20"/>
      <c r="H11" s="20"/>
    </row>
    <row r="12" spans="1:8" x14ac:dyDescent="0.3">
      <c r="A12" s="19"/>
      <c r="B12" s="19"/>
      <c r="C12" s="20"/>
      <c r="D12" s="20"/>
      <c r="E12" s="20"/>
      <c r="F12" s="20"/>
      <c r="G12" s="20"/>
      <c r="H12" s="20"/>
    </row>
    <row r="13" spans="1:8" ht="12.75" customHeight="1" x14ac:dyDescent="0.3">
      <c r="A13" s="654" t="s">
        <v>3</v>
      </c>
      <c r="B13" s="654"/>
      <c r="C13" s="21"/>
      <c r="D13" s="22"/>
      <c r="E13" s="22"/>
      <c r="F13" s="20"/>
      <c r="G13" s="20"/>
      <c r="H13" s="20"/>
    </row>
    <row r="14" spans="1:8" ht="6.75" customHeight="1" x14ac:dyDescent="0.3">
      <c r="A14" s="23"/>
      <c r="B14" s="23"/>
      <c r="C14" s="21"/>
      <c r="D14" s="22"/>
      <c r="E14" s="22"/>
      <c r="F14" s="20"/>
      <c r="G14" s="20"/>
      <c r="H14" s="20"/>
    </row>
    <row r="15" spans="1:8" ht="96.75" customHeight="1" x14ac:dyDescent="0.3">
      <c r="A15" s="24" t="s">
        <v>4</v>
      </c>
      <c r="B15" s="1" t="s">
        <v>228</v>
      </c>
      <c r="C15" s="1" t="s">
        <v>229</v>
      </c>
      <c r="D15" s="1" t="s">
        <v>5</v>
      </c>
      <c r="E15" s="24" t="s">
        <v>6</v>
      </c>
      <c r="F15" s="20"/>
      <c r="G15" s="20"/>
      <c r="H15" s="20"/>
    </row>
    <row r="16" spans="1:8" ht="14.25" customHeight="1" x14ac:dyDescent="0.3">
      <c r="A16" s="25">
        <v>1</v>
      </c>
      <c r="B16" s="26">
        <v>2</v>
      </c>
      <c r="C16" s="26">
        <v>3</v>
      </c>
      <c r="D16" s="26" t="s">
        <v>7</v>
      </c>
      <c r="E16" s="25" t="s">
        <v>8</v>
      </c>
      <c r="F16" s="20"/>
      <c r="G16" s="20"/>
      <c r="H16" s="20"/>
    </row>
    <row r="17" spans="1:11" x14ac:dyDescent="0.3">
      <c r="A17" s="27" t="s">
        <v>9</v>
      </c>
      <c r="B17" s="460">
        <v>121595.15911743099</v>
      </c>
      <c r="C17" s="28">
        <v>114984</v>
      </c>
      <c r="D17" s="29">
        <f>C17-B17</f>
        <v>-6611.159117430987</v>
      </c>
      <c r="E17" s="30">
        <f>D17/B17</f>
        <v>-5.437024932091445E-2</v>
      </c>
      <c r="F17" s="18"/>
      <c r="G17" s="18"/>
      <c r="H17" s="20"/>
    </row>
    <row r="18" spans="1:11" x14ac:dyDescent="0.3">
      <c r="A18" s="27" t="s">
        <v>10</v>
      </c>
      <c r="B18" s="460">
        <v>33978.742621411948</v>
      </c>
      <c r="C18" s="28">
        <v>32693</v>
      </c>
      <c r="D18" s="29">
        <f>C18-B18</f>
        <v>-1285.7426214119478</v>
      </c>
      <c r="E18" s="30">
        <f>D18/B18</f>
        <v>-3.7839617426035296E-2</v>
      </c>
      <c r="F18" s="20"/>
      <c r="G18" s="20"/>
      <c r="H18" s="20"/>
    </row>
    <row r="19" spans="1:11" x14ac:dyDescent="0.3">
      <c r="A19" s="27" t="s">
        <v>11</v>
      </c>
      <c r="B19" s="32">
        <f>SUM(B16:B18)</f>
        <v>155575.90173884295</v>
      </c>
      <c r="C19" s="32">
        <f>SUM(C17:C18)</f>
        <v>147677</v>
      </c>
      <c r="D19" s="29">
        <f>C19-B19</f>
        <v>-7898.9017388429493</v>
      </c>
      <c r="E19" s="30">
        <f>D19/B19</f>
        <v>-5.0772013213861482E-2</v>
      </c>
      <c r="F19" s="18"/>
      <c r="G19" s="18"/>
      <c r="H19" s="18"/>
    </row>
    <row r="20" spans="1:11" ht="3.75" customHeight="1" x14ac:dyDescent="0.3">
      <c r="F20" s="18"/>
      <c r="G20" s="18"/>
      <c r="H20" s="18"/>
    </row>
    <row r="21" spans="1:11" ht="15.75" customHeight="1" x14ac:dyDescent="0.3">
      <c r="A21" s="654" t="s">
        <v>12</v>
      </c>
      <c r="B21" s="654"/>
      <c r="C21" s="654"/>
      <c r="D21" s="654"/>
      <c r="F21" s="18"/>
      <c r="G21" s="18"/>
      <c r="H21" s="18"/>
    </row>
    <row r="22" spans="1:11" ht="5.25" customHeight="1" x14ac:dyDescent="0.3">
      <c r="A22" s="33"/>
      <c r="B22" s="33"/>
      <c r="C22" s="33"/>
      <c r="D22" s="33"/>
      <c r="F22" s="18"/>
      <c r="G22" s="18"/>
      <c r="H22" s="18"/>
    </row>
    <row r="23" spans="1:11" ht="15" customHeight="1" x14ac:dyDescent="0.3">
      <c r="A23" s="34" t="s">
        <v>13</v>
      </c>
      <c r="B23" s="35">
        <v>227</v>
      </c>
      <c r="C23" s="462">
        <v>202</v>
      </c>
      <c r="D23" s="29">
        <f>C23-B23</f>
        <v>-25</v>
      </c>
      <c r="E23" s="30">
        <f>D23/B23</f>
        <v>-0.11013215859030837</v>
      </c>
      <c r="F23" s="18"/>
      <c r="G23" s="18"/>
      <c r="H23" s="18"/>
    </row>
    <row r="24" spans="1:11" ht="15" customHeight="1" x14ac:dyDescent="0.3">
      <c r="A24" s="34" t="s">
        <v>14</v>
      </c>
      <c r="B24" s="35">
        <v>227</v>
      </c>
      <c r="C24" s="462">
        <v>202</v>
      </c>
      <c r="D24" s="29">
        <f>C24-B24</f>
        <v>-25</v>
      </c>
      <c r="E24" s="30">
        <f>D24/B24</f>
        <v>-0.11013215859030837</v>
      </c>
      <c r="F24" s="18"/>
      <c r="G24" s="18" t="s">
        <v>15</v>
      </c>
      <c r="H24" s="18"/>
    </row>
    <row r="25" spans="1:11" ht="12.75" customHeight="1" x14ac:dyDescent="0.3">
      <c r="A25" s="36"/>
      <c r="B25" s="37"/>
      <c r="C25" s="37"/>
      <c r="D25" s="21"/>
      <c r="E25" s="38"/>
      <c r="F25" s="18"/>
      <c r="G25" s="18"/>
      <c r="H25" s="18"/>
    </row>
    <row r="26" spans="1:11" ht="15" customHeight="1" x14ac:dyDescent="0.3">
      <c r="A26" s="654" t="s">
        <v>16</v>
      </c>
      <c r="B26" s="654"/>
      <c r="C26" s="654"/>
      <c r="D26" s="654"/>
      <c r="E26" s="39"/>
      <c r="F26" s="18"/>
      <c r="G26" s="18"/>
      <c r="H26" s="18"/>
    </row>
    <row r="27" spans="1:11" ht="16.5" customHeight="1" x14ac:dyDescent="0.3">
      <c r="A27" s="655"/>
      <c r="B27" s="655"/>
      <c r="C27" s="655"/>
      <c r="D27" s="655"/>
      <c r="E27" s="39"/>
      <c r="F27" s="18"/>
      <c r="G27" s="18"/>
      <c r="H27" s="18"/>
    </row>
    <row r="28" spans="1:11" ht="66" customHeight="1" x14ac:dyDescent="0.3">
      <c r="A28" s="1" t="s">
        <v>4</v>
      </c>
      <c r="B28" s="1" t="s">
        <v>17</v>
      </c>
      <c r="C28" s="1" t="s">
        <v>18</v>
      </c>
      <c r="D28" s="1" t="s">
        <v>19</v>
      </c>
      <c r="E28" s="463" t="s">
        <v>6</v>
      </c>
      <c r="F28" s="18"/>
      <c r="G28" s="18"/>
      <c r="H28" s="18"/>
    </row>
    <row r="29" spans="1:11" x14ac:dyDescent="0.3">
      <c r="A29" s="27" t="s">
        <v>13</v>
      </c>
      <c r="B29" s="503">
        <v>27602065</v>
      </c>
      <c r="C29" s="506">
        <v>24772051</v>
      </c>
      <c r="D29" s="29">
        <f>C29-B29</f>
        <v>-2830014</v>
      </c>
      <c r="E29" s="30">
        <f>D29/B29</f>
        <v>-0.10252906802443948</v>
      </c>
      <c r="F29" s="18"/>
      <c r="G29" s="18" t="s">
        <v>15</v>
      </c>
      <c r="H29" s="18"/>
    </row>
    <row r="30" spans="1:11" x14ac:dyDescent="0.3">
      <c r="A30" s="27" t="s">
        <v>20</v>
      </c>
      <c r="B30" s="504">
        <v>7713233</v>
      </c>
      <c r="C30" s="505">
        <v>6990803</v>
      </c>
      <c r="D30" s="29">
        <f>C30-B30</f>
        <v>-722430</v>
      </c>
      <c r="E30" s="30">
        <f>D30/B30</f>
        <v>-9.3661114606546955E-2</v>
      </c>
      <c r="F30" s="18"/>
      <c r="G30" s="18"/>
      <c r="H30" s="18"/>
    </row>
    <row r="31" spans="1:11" ht="19.5" customHeight="1" x14ac:dyDescent="0.3">
      <c r="A31" s="368" t="s">
        <v>11</v>
      </c>
      <c r="B31" s="32">
        <f>SUM(B29:B30)</f>
        <v>35315298</v>
      </c>
      <c r="C31" s="32">
        <f>SUM(C29:C30)</f>
        <v>31762854</v>
      </c>
      <c r="D31" s="369">
        <f>C31-B31</f>
        <v>-3552444</v>
      </c>
      <c r="E31" s="30">
        <f>D31/B31</f>
        <v>-0.10059221360669249</v>
      </c>
      <c r="F31" s="18"/>
      <c r="G31" s="18" t="s">
        <v>15</v>
      </c>
      <c r="H31" s="18"/>
      <c r="K31" s="41"/>
    </row>
    <row r="32" spans="1:11" x14ac:dyDescent="0.3">
      <c r="A32" s="23"/>
      <c r="B32" s="23"/>
      <c r="C32" s="23"/>
      <c r="D32" s="23"/>
      <c r="E32" s="38"/>
      <c r="F32" s="18"/>
      <c r="G32" s="18"/>
      <c r="H32" s="18"/>
    </row>
    <row r="33" spans="1:13" ht="12.75" customHeight="1" x14ac:dyDescent="0.3">
      <c r="A33" s="654" t="s">
        <v>309</v>
      </c>
      <c r="B33" s="654"/>
      <c r="C33" s="654"/>
      <c r="D33" s="654"/>
      <c r="E33" s="654"/>
      <c r="F33" s="654"/>
      <c r="G33" s="18"/>
      <c r="H33" s="18"/>
    </row>
    <row r="34" spans="1:13" ht="74.25" customHeight="1" x14ac:dyDescent="0.3">
      <c r="A34" s="1" t="s">
        <v>4</v>
      </c>
      <c r="B34" s="1" t="s">
        <v>230</v>
      </c>
      <c r="C34" s="643" t="s">
        <v>231</v>
      </c>
      <c r="D34" s="643"/>
      <c r="E34" s="1" t="s">
        <v>21</v>
      </c>
      <c r="G34" s="18"/>
      <c r="H34" s="18"/>
    </row>
    <row r="35" spans="1:13" ht="21" customHeight="1" x14ac:dyDescent="0.3">
      <c r="A35" s="26" t="s">
        <v>22</v>
      </c>
      <c r="B35" s="507">
        <v>27602065</v>
      </c>
      <c r="C35" s="659">
        <v>24772051</v>
      </c>
      <c r="D35" s="660"/>
      <c r="E35" s="42">
        <f>C35/B35</f>
        <v>0.89747093197556049</v>
      </c>
      <c r="G35" s="510"/>
      <c r="H35" s="18"/>
      <c r="M35" s="41"/>
    </row>
    <row r="36" spans="1:13" ht="21" customHeight="1" x14ac:dyDescent="0.3">
      <c r="A36" s="26" t="s">
        <v>23</v>
      </c>
      <c r="B36" s="508">
        <v>7713233</v>
      </c>
      <c r="C36" s="659">
        <v>6990803</v>
      </c>
      <c r="D36" s="660"/>
      <c r="E36" s="42">
        <f>C36/B36</f>
        <v>0.90633888539345309</v>
      </c>
      <c r="F36" s="461"/>
      <c r="G36" s="18"/>
      <c r="H36" s="18"/>
    </row>
    <row r="37" spans="1:13" ht="18" customHeight="1" x14ac:dyDescent="0.3">
      <c r="A37" s="70" t="s">
        <v>24</v>
      </c>
      <c r="B37" s="74">
        <f>SUM(B35:B36)</f>
        <v>35315298</v>
      </c>
      <c r="C37" s="661">
        <f>SUM(C35:C36)</f>
        <v>31762854</v>
      </c>
      <c r="D37" s="661"/>
      <c r="E37" s="45">
        <f>C37/B37</f>
        <v>0.89940778639330754</v>
      </c>
      <c r="G37" s="46"/>
      <c r="H37" s="18"/>
    </row>
    <row r="38" spans="1:13" ht="18" customHeight="1" x14ac:dyDescent="0.3">
      <c r="A38" s="662" t="s">
        <v>25</v>
      </c>
      <c r="B38" s="662"/>
      <c r="C38" s="662"/>
      <c r="D38" s="47"/>
      <c r="E38" s="48"/>
      <c r="G38" s="509"/>
    </row>
    <row r="39" spans="1:13" ht="18" customHeight="1" x14ac:dyDescent="0.3">
      <c r="A39" s="654" t="s">
        <v>232</v>
      </c>
      <c r="B39" s="654"/>
      <c r="C39" s="654"/>
      <c r="D39" s="654"/>
      <c r="E39" s="654"/>
      <c r="F39" s="654"/>
      <c r="G39" s="654"/>
    </row>
    <row r="40" spans="1:13" ht="43.5" customHeight="1" x14ac:dyDescent="0.3">
      <c r="A40" s="1" t="s">
        <v>26</v>
      </c>
      <c r="B40" s="1" t="s">
        <v>27</v>
      </c>
      <c r="C40" s="1" t="s">
        <v>28</v>
      </c>
      <c r="D40" s="1" t="s">
        <v>29</v>
      </c>
      <c r="E40" s="2" t="s">
        <v>30</v>
      </c>
      <c r="F40" s="1" t="s">
        <v>31</v>
      </c>
      <c r="G40" s="49"/>
    </row>
    <row r="41" spans="1:13" ht="12.9" customHeight="1" x14ac:dyDescent="0.3">
      <c r="A41" s="1">
        <v>1</v>
      </c>
      <c r="B41" s="1">
        <v>2</v>
      </c>
      <c r="C41" s="1">
        <v>3</v>
      </c>
      <c r="D41" s="1">
        <v>4</v>
      </c>
      <c r="E41" s="1" t="s">
        <v>32</v>
      </c>
      <c r="F41" s="1">
        <v>6</v>
      </c>
      <c r="G41" s="49"/>
    </row>
    <row r="42" spans="1:13" ht="12.9" customHeight="1" x14ac:dyDescent="0.3">
      <c r="A42" s="50">
        <v>1</v>
      </c>
      <c r="B42" s="480" t="s">
        <v>153</v>
      </c>
      <c r="C42" s="511">
        <v>245</v>
      </c>
      <c r="D42" s="537">
        <v>188</v>
      </c>
      <c r="E42" s="52">
        <f t="shared" ref="E42:E48" si="0">C42-D42</f>
        <v>57</v>
      </c>
      <c r="F42" s="53">
        <f t="shared" ref="F42:F48" si="1">E42/C42</f>
        <v>0.23265306122448978</v>
      </c>
      <c r="G42" s="49"/>
    </row>
    <row r="43" spans="1:13" ht="12.9" customHeight="1" x14ac:dyDescent="0.3">
      <c r="A43" s="50">
        <v>2</v>
      </c>
      <c r="B43" s="480" t="s">
        <v>154</v>
      </c>
      <c r="C43" s="511">
        <v>236</v>
      </c>
      <c r="D43" s="537">
        <v>210</v>
      </c>
      <c r="E43" s="52">
        <f t="shared" si="0"/>
        <v>26</v>
      </c>
      <c r="F43" s="53">
        <f t="shared" si="1"/>
        <v>0.11016949152542373</v>
      </c>
      <c r="G43" s="49"/>
    </row>
    <row r="44" spans="1:13" ht="12.9" customHeight="1" x14ac:dyDescent="0.3">
      <c r="A44" s="50">
        <v>3</v>
      </c>
      <c r="B44" s="480" t="s">
        <v>302</v>
      </c>
      <c r="C44" s="511">
        <v>124</v>
      </c>
      <c r="D44" s="537">
        <v>65</v>
      </c>
      <c r="E44" s="52">
        <f t="shared" si="0"/>
        <v>59</v>
      </c>
      <c r="F44" s="53">
        <f t="shared" si="1"/>
        <v>0.47580645161290325</v>
      </c>
      <c r="G44" s="49"/>
    </row>
    <row r="45" spans="1:13" ht="12.9" customHeight="1" x14ac:dyDescent="0.3">
      <c r="A45" s="50">
        <v>4</v>
      </c>
      <c r="B45" s="480" t="s">
        <v>155</v>
      </c>
      <c r="C45" s="511">
        <v>160</v>
      </c>
      <c r="D45" s="537">
        <v>117</v>
      </c>
      <c r="E45" s="52">
        <f t="shared" si="0"/>
        <v>43</v>
      </c>
      <c r="F45" s="53">
        <f t="shared" si="1"/>
        <v>0.26874999999999999</v>
      </c>
      <c r="G45" s="49"/>
    </row>
    <row r="46" spans="1:13" ht="12.9" customHeight="1" x14ac:dyDescent="0.3">
      <c r="A46" s="50">
        <v>5</v>
      </c>
      <c r="B46" s="480" t="s">
        <v>303</v>
      </c>
      <c r="C46" s="511">
        <v>99</v>
      </c>
      <c r="D46" s="537">
        <v>73</v>
      </c>
      <c r="E46" s="52">
        <f t="shared" si="0"/>
        <v>26</v>
      </c>
      <c r="F46" s="53">
        <f t="shared" si="1"/>
        <v>0.26262626262626265</v>
      </c>
      <c r="G46" s="49"/>
    </row>
    <row r="47" spans="1:13" ht="12.9" customHeight="1" x14ac:dyDescent="0.3">
      <c r="A47" s="50">
        <v>6</v>
      </c>
      <c r="B47" s="480" t="s">
        <v>156</v>
      </c>
      <c r="C47" s="511">
        <v>174</v>
      </c>
      <c r="D47" s="537">
        <v>114</v>
      </c>
      <c r="E47" s="52">
        <f t="shared" si="0"/>
        <v>60</v>
      </c>
      <c r="F47" s="53">
        <f t="shared" si="1"/>
        <v>0.34482758620689657</v>
      </c>
      <c r="G47" s="49"/>
    </row>
    <row r="48" spans="1:13" ht="12.9" customHeight="1" x14ac:dyDescent="0.3">
      <c r="A48" s="50">
        <v>7</v>
      </c>
      <c r="B48" s="480" t="s">
        <v>157</v>
      </c>
      <c r="C48" s="511">
        <v>161</v>
      </c>
      <c r="D48" s="537">
        <v>123</v>
      </c>
      <c r="E48" s="52">
        <f t="shared" si="0"/>
        <v>38</v>
      </c>
      <c r="F48" s="53">
        <f t="shared" si="1"/>
        <v>0.2360248447204969</v>
      </c>
      <c r="G48" s="49"/>
    </row>
    <row r="49" spans="1:18" ht="12.9" customHeight="1" x14ac:dyDescent="0.3">
      <c r="A49" s="50">
        <v>8</v>
      </c>
      <c r="B49" s="480" t="s">
        <v>304</v>
      </c>
      <c r="C49" s="511">
        <v>102</v>
      </c>
      <c r="D49" s="537">
        <v>81</v>
      </c>
      <c r="E49" s="52">
        <f t="shared" ref="E49:E57" si="2">C49-D49</f>
        <v>21</v>
      </c>
      <c r="F49" s="53">
        <f t="shared" ref="F49:F58" si="3">E49/C49</f>
        <v>0.20588235294117646</v>
      </c>
      <c r="G49" s="49"/>
    </row>
    <row r="50" spans="1:18" ht="12.9" customHeight="1" x14ac:dyDescent="0.3">
      <c r="A50" s="50">
        <v>9</v>
      </c>
      <c r="B50" s="480" t="s">
        <v>158</v>
      </c>
      <c r="C50" s="511">
        <v>275</v>
      </c>
      <c r="D50" s="537">
        <v>265</v>
      </c>
      <c r="E50" s="52">
        <f t="shared" si="2"/>
        <v>10</v>
      </c>
      <c r="F50" s="53">
        <f t="shared" si="3"/>
        <v>3.6363636363636362E-2</v>
      </c>
      <c r="G50" s="49"/>
    </row>
    <row r="51" spans="1:18" ht="12.9" customHeight="1" x14ac:dyDescent="0.3">
      <c r="A51" s="50">
        <v>10</v>
      </c>
      <c r="B51" s="480" t="s">
        <v>305</v>
      </c>
      <c r="C51" s="511">
        <v>335</v>
      </c>
      <c r="D51" s="537">
        <v>328</v>
      </c>
      <c r="E51" s="52">
        <f t="shared" si="2"/>
        <v>7</v>
      </c>
      <c r="F51" s="53">
        <f t="shared" si="3"/>
        <v>2.0895522388059702E-2</v>
      </c>
      <c r="G51" s="49"/>
    </row>
    <row r="52" spans="1:18" ht="12.9" customHeight="1" x14ac:dyDescent="0.3">
      <c r="A52" s="50">
        <v>11</v>
      </c>
      <c r="B52" s="480" t="s">
        <v>159</v>
      </c>
      <c r="C52" s="511">
        <v>214</v>
      </c>
      <c r="D52" s="537">
        <v>208</v>
      </c>
      <c r="E52" s="52">
        <f t="shared" si="2"/>
        <v>6</v>
      </c>
      <c r="F52" s="53">
        <f t="shared" si="3"/>
        <v>2.8037383177570093E-2</v>
      </c>
      <c r="G52" s="49"/>
    </row>
    <row r="53" spans="1:18" ht="12.9" customHeight="1" x14ac:dyDescent="0.3">
      <c r="A53" s="50">
        <v>12</v>
      </c>
      <c r="B53" s="480" t="s">
        <v>306</v>
      </c>
      <c r="C53" s="511">
        <v>108</v>
      </c>
      <c r="D53" s="537">
        <v>106</v>
      </c>
      <c r="E53" s="52">
        <f t="shared" si="2"/>
        <v>2</v>
      </c>
      <c r="F53" s="53">
        <f t="shared" si="3"/>
        <v>1.8518518518518517E-2</v>
      </c>
      <c r="G53" s="49"/>
    </row>
    <row r="54" spans="1:18" ht="12.9" customHeight="1" x14ac:dyDescent="0.3">
      <c r="A54" s="50">
        <v>13</v>
      </c>
      <c r="B54" s="480" t="s">
        <v>215</v>
      </c>
      <c r="C54" s="511">
        <v>272</v>
      </c>
      <c r="D54" s="537">
        <v>272</v>
      </c>
      <c r="E54" s="52">
        <f t="shared" si="2"/>
        <v>0</v>
      </c>
      <c r="F54" s="53">
        <f t="shared" si="3"/>
        <v>0</v>
      </c>
      <c r="G54" s="49"/>
    </row>
    <row r="55" spans="1:18" ht="12.9" customHeight="1" x14ac:dyDescent="0.3">
      <c r="A55" s="50">
        <v>14</v>
      </c>
      <c r="B55" s="480" t="s">
        <v>307</v>
      </c>
      <c r="C55" s="511">
        <v>68</v>
      </c>
      <c r="D55" s="537">
        <v>68</v>
      </c>
      <c r="E55" s="52">
        <f t="shared" si="2"/>
        <v>0</v>
      </c>
      <c r="F55" s="53">
        <f t="shared" si="3"/>
        <v>0</v>
      </c>
      <c r="G55" s="49"/>
    </row>
    <row r="56" spans="1:18" ht="12.9" customHeight="1" x14ac:dyDescent="0.3">
      <c r="A56" s="50">
        <v>15</v>
      </c>
      <c r="B56" s="480" t="s">
        <v>161</v>
      </c>
      <c r="C56" s="511">
        <v>184</v>
      </c>
      <c r="D56" s="537">
        <v>174</v>
      </c>
      <c r="E56" s="52">
        <f t="shared" si="2"/>
        <v>10</v>
      </c>
      <c r="F56" s="53">
        <f t="shared" si="3"/>
        <v>5.434782608695652E-2</v>
      </c>
      <c r="G56" s="49"/>
    </row>
    <row r="57" spans="1:18" ht="12.9" customHeight="1" x14ac:dyDescent="0.3">
      <c r="A57" s="50">
        <v>16</v>
      </c>
      <c r="B57" s="480" t="s">
        <v>308</v>
      </c>
      <c r="C57" s="511">
        <v>100</v>
      </c>
      <c r="D57" s="537">
        <v>89</v>
      </c>
      <c r="E57" s="52">
        <f t="shared" si="2"/>
        <v>11</v>
      </c>
      <c r="F57" s="53">
        <f t="shared" si="3"/>
        <v>0.11</v>
      </c>
      <c r="G57" s="49"/>
    </row>
    <row r="58" spans="1:18" ht="12.9" customHeight="1" x14ac:dyDescent="0.3">
      <c r="A58" s="656" t="s">
        <v>33</v>
      </c>
      <c r="B58" s="657"/>
      <c r="C58" s="512">
        <v>2857</v>
      </c>
      <c r="D58" s="538">
        <v>2481</v>
      </c>
      <c r="E58" s="55">
        <f>C58-D58</f>
        <v>376</v>
      </c>
      <c r="F58" s="56">
        <f t="shared" si="3"/>
        <v>0.13160658032901645</v>
      </c>
      <c r="G58" s="49"/>
      <c r="J58" s="8">
        <f>D58/C58</f>
        <v>0.8683934196709836</v>
      </c>
    </row>
    <row r="59" spans="1:18" ht="12.9" customHeight="1" x14ac:dyDescent="0.3">
      <c r="A59" s="57"/>
      <c r="B59" s="58"/>
      <c r="C59" s="59"/>
      <c r="D59" s="59"/>
      <c r="E59" s="60"/>
      <c r="F59" s="61"/>
      <c r="G59" s="49"/>
      <c r="I59" s="8">
        <f>C58+C79</f>
        <v>3642</v>
      </c>
      <c r="J59" s="8">
        <f>D58+D79</f>
        <v>3306</v>
      </c>
      <c r="K59" s="8">
        <f>J59/I59</f>
        <v>0.90774299835255357</v>
      </c>
    </row>
    <row r="60" spans="1:18" ht="12.9" customHeight="1" x14ac:dyDescent="0.3">
      <c r="A60" s="654" t="s">
        <v>233</v>
      </c>
      <c r="B60" s="654"/>
      <c r="C60" s="654"/>
      <c r="D60" s="654"/>
      <c r="E60" s="654"/>
      <c r="F60" s="654"/>
      <c r="G60" s="654"/>
      <c r="H60" s="654"/>
    </row>
    <row r="61" spans="1:18" ht="45.75" customHeight="1" x14ac:dyDescent="0.3">
      <c r="A61" s="1" t="s">
        <v>26</v>
      </c>
      <c r="B61" s="1" t="s">
        <v>27</v>
      </c>
      <c r="C61" s="1" t="s">
        <v>28</v>
      </c>
      <c r="D61" s="1" t="s">
        <v>29</v>
      </c>
      <c r="E61" s="2" t="s">
        <v>30</v>
      </c>
      <c r="F61" s="1" t="s">
        <v>31</v>
      </c>
      <c r="G61" s="49"/>
      <c r="I61" s="136"/>
      <c r="J61" s="136"/>
      <c r="K61" s="136"/>
      <c r="L61" s="136"/>
      <c r="M61" s="136"/>
      <c r="N61" s="136"/>
      <c r="O61" s="136"/>
      <c r="P61" s="136"/>
      <c r="Q61" s="136"/>
      <c r="R61" s="136"/>
    </row>
    <row r="62" spans="1:18" ht="12.9" customHeight="1" x14ac:dyDescent="0.3">
      <c r="A62" s="1">
        <v>1</v>
      </c>
      <c r="B62" s="1">
        <v>2</v>
      </c>
      <c r="C62" s="1">
        <v>3</v>
      </c>
      <c r="D62" s="1">
        <v>4</v>
      </c>
      <c r="E62" s="1" t="s">
        <v>32</v>
      </c>
      <c r="F62" s="1">
        <v>6</v>
      </c>
      <c r="G62" s="49"/>
      <c r="I62" s="136"/>
      <c r="J62" s="136"/>
      <c r="K62" s="136"/>
      <c r="L62" s="136"/>
      <c r="M62" s="136"/>
      <c r="N62" s="136"/>
      <c r="O62" s="136"/>
      <c r="P62" s="136"/>
      <c r="Q62" s="136"/>
      <c r="R62" s="136"/>
    </row>
    <row r="63" spans="1:18" ht="12.9" customHeight="1" x14ac:dyDescent="0.3">
      <c r="A63" s="50">
        <v>1</v>
      </c>
      <c r="B63" s="481" t="s">
        <v>153</v>
      </c>
      <c r="C63" s="539">
        <v>114</v>
      </c>
      <c r="D63" s="513">
        <v>127</v>
      </c>
      <c r="E63" s="52">
        <f t="shared" ref="E63:E69" si="4">C63-D63</f>
        <v>-13</v>
      </c>
      <c r="F63" s="53">
        <f t="shared" ref="F63:F69" si="5">E63/C63</f>
        <v>-0.11403508771929824</v>
      </c>
      <c r="G63" s="49"/>
      <c r="I63" s="136"/>
      <c r="J63" s="136"/>
      <c r="K63" s="136"/>
      <c r="L63" s="136"/>
      <c r="M63" s="136"/>
      <c r="N63" s="136"/>
      <c r="O63" s="136"/>
      <c r="P63" s="136"/>
      <c r="Q63" s="136"/>
      <c r="R63" s="136"/>
    </row>
    <row r="64" spans="1:18" ht="12.9" customHeight="1" x14ac:dyDescent="0.3">
      <c r="A64" s="50">
        <v>2</v>
      </c>
      <c r="B64" s="481" t="s">
        <v>154</v>
      </c>
      <c r="C64" s="539">
        <v>83</v>
      </c>
      <c r="D64" s="513">
        <v>88</v>
      </c>
      <c r="E64" s="52">
        <f t="shared" si="4"/>
        <v>-5</v>
      </c>
      <c r="F64" s="53">
        <f t="shared" si="5"/>
        <v>-6.0240963855421686E-2</v>
      </c>
      <c r="G64" s="49"/>
      <c r="I64" s="136"/>
      <c r="J64" s="136"/>
      <c r="K64" s="136"/>
      <c r="L64" s="136"/>
      <c r="M64" s="136"/>
      <c r="N64" s="136"/>
      <c r="O64" s="136"/>
      <c r="P64" s="136"/>
      <c r="Q64" s="136"/>
      <c r="R64" s="136"/>
    </row>
    <row r="65" spans="1:18" ht="12.9" customHeight="1" x14ac:dyDescent="0.3">
      <c r="A65" s="50">
        <v>3</v>
      </c>
      <c r="B65" s="481" t="s">
        <v>302</v>
      </c>
      <c r="C65" s="539">
        <v>12</v>
      </c>
      <c r="D65" s="513">
        <v>13</v>
      </c>
      <c r="E65" s="52">
        <f t="shared" si="4"/>
        <v>-1</v>
      </c>
      <c r="F65" s="53">
        <f t="shared" si="5"/>
        <v>-8.3333333333333329E-2</v>
      </c>
      <c r="G65" s="49"/>
      <c r="I65" s="136"/>
      <c r="J65" s="136"/>
      <c r="K65" s="136"/>
      <c r="L65" s="136"/>
      <c r="M65" s="136"/>
      <c r="N65" s="136"/>
      <c r="O65" s="136"/>
      <c r="P65" s="136"/>
      <c r="Q65" s="136"/>
      <c r="R65" s="136"/>
    </row>
    <row r="66" spans="1:18" ht="12.9" customHeight="1" x14ac:dyDescent="0.3">
      <c r="A66" s="50">
        <v>4</v>
      </c>
      <c r="B66" s="481" t="s">
        <v>155</v>
      </c>
      <c r="C66" s="539">
        <v>87</v>
      </c>
      <c r="D66" s="513">
        <v>89</v>
      </c>
      <c r="E66" s="52">
        <f t="shared" si="4"/>
        <v>-2</v>
      </c>
      <c r="F66" s="53">
        <f t="shared" si="5"/>
        <v>-2.2988505747126436E-2</v>
      </c>
      <c r="G66" s="49"/>
      <c r="I66" s="136"/>
      <c r="J66" s="136"/>
      <c r="K66" s="136"/>
      <c r="L66" s="136"/>
      <c r="M66" s="136"/>
      <c r="N66" s="136"/>
      <c r="O66" s="136"/>
      <c r="P66" s="136"/>
      <c r="Q66" s="136"/>
      <c r="R66" s="136"/>
    </row>
    <row r="67" spans="1:18" ht="12.9" customHeight="1" x14ac:dyDescent="0.3">
      <c r="A67" s="50">
        <v>5</v>
      </c>
      <c r="B67" s="481" t="s">
        <v>303</v>
      </c>
      <c r="C67" s="539">
        <v>24</v>
      </c>
      <c r="D67" s="513">
        <v>28</v>
      </c>
      <c r="E67" s="52">
        <f t="shared" si="4"/>
        <v>-4</v>
      </c>
      <c r="F67" s="53">
        <f t="shared" si="5"/>
        <v>-0.16666666666666666</v>
      </c>
      <c r="G67" s="49"/>
      <c r="I67" s="136"/>
      <c r="J67" s="136"/>
      <c r="K67" s="136"/>
      <c r="L67" s="136"/>
      <c r="M67" s="136"/>
      <c r="N67" s="136"/>
      <c r="O67" s="136"/>
      <c r="P67" s="136"/>
      <c r="Q67" s="136"/>
      <c r="R67" s="136"/>
    </row>
    <row r="68" spans="1:18" ht="12.9" customHeight="1" x14ac:dyDescent="0.3">
      <c r="A68" s="50">
        <v>6</v>
      </c>
      <c r="B68" s="481" t="s">
        <v>156</v>
      </c>
      <c r="C68" s="539">
        <v>78</v>
      </c>
      <c r="D68" s="513">
        <v>78</v>
      </c>
      <c r="E68" s="52">
        <f t="shared" si="4"/>
        <v>0</v>
      </c>
      <c r="F68" s="53">
        <f t="shared" si="5"/>
        <v>0</v>
      </c>
      <c r="G68" s="49"/>
      <c r="I68" s="136"/>
      <c r="J68" s="136"/>
      <c r="K68" s="136"/>
      <c r="L68" s="136"/>
      <c r="M68" s="136"/>
      <c r="N68" s="136"/>
      <c r="O68" s="136"/>
      <c r="P68" s="136"/>
      <c r="Q68" s="136"/>
      <c r="R68" s="136"/>
    </row>
    <row r="69" spans="1:18" ht="12.9" customHeight="1" x14ac:dyDescent="0.3">
      <c r="A69" s="50">
        <v>7</v>
      </c>
      <c r="B69" s="481" t="s">
        <v>157</v>
      </c>
      <c r="C69" s="539">
        <v>50</v>
      </c>
      <c r="D69" s="513">
        <v>50</v>
      </c>
      <c r="E69" s="52">
        <f t="shared" si="4"/>
        <v>0</v>
      </c>
      <c r="F69" s="53">
        <f t="shared" si="5"/>
        <v>0</v>
      </c>
      <c r="G69" s="49"/>
      <c r="I69" s="136"/>
      <c r="J69" s="136"/>
      <c r="K69" s="136"/>
      <c r="L69" s="136"/>
      <c r="M69" s="136"/>
      <c r="N69" s="136"/>
      <c r="O69" s="136"/>
      <c r="P69" s="136"/>
      <c r="Q69" s="136"/>
      <c r="R69" s="136"/>
    </row>
    <row r="70" spans="1:18" ht="12.9" customHeight="1" x14ac:dyDescent="0.3">
      <c r="A70" s="50">
        <v>8</v>
      </c>
      <c r="B70" s="481" t="s">
        <v>304</v>
      </c>
      <c r="C70" s="539">
        <v>26</v>
      </c>
      <c r="D70" s="513">
        <v>27</v>
      </c>
      <c r="E70" s="52">
        <f t="shared" ref="E70:E79" si="6">C70-D70</f>
        <v>-1</v>
      </c>
      <c r="F70" s="53">
        <f t="shared" ref="F70:F79" si="7">E70/C70</f>
        <v>-3.8461538461538464E-2</v>
      </c>
      <c r="G70" s="49"/>
      <c r="I70" s="67"/>
      <c r="J70" s="67"/>
      <c r="K70" s="67"/>
      <c r="L70" s="136"/>
      <c r="M70" s="67"/>
      <c r="N70" s="67"/>
      <c r="O70" s="67"/>
      <c r="P70" s="251"/>
      <c r="Q70" s="251"/>
      <c r="R70" s="136"/>
    </row>
    <row r="71" spans="1:18" ht="12.9" customHeight="1" x14ac:dyDescent="0.3">
      <c r="A71" s="50">
        <v>9</v>
      </c>
      <c r="B71" s="481" t="s">
        <v>158</v>
      </c>
      <c r="C71" s="539">
        <v>40</v>
      </c>
      <c r="D71" s="513">
        <v>35</v>
      </c>
      <c r="E71" s="52">
        <f t="shared" si="6"/>
        <v>5</v>
      </c>
      <c r="F71" s="53">
        <f t="shared" si="7"/>
        <v>0.125</v>
      </c>
      <c r="G71" s="49"/>
      <c r="I71" s="67"/>
      <c r="J71" s="67"/>
      <c r="K71" s="67"/>
      <c r="L71" s="136"/>
      <c r="M71" s="67"/>
      <c r="N71" s="67"/>
      <c r="O71" s="67"/>
      <c r="P71" s="251"/>
      <c r="Q71" s="251"/>
      <c r="R71" s="136"/>
    </row>
    <row r="72" spans="1:18" ht="12.9" customHeight="1" x14ac:dyDescent="0.3">
      <c r="A72" s="50">
        <v>10</v>
      </c>
      <c r="B72" s="481" t="s">
        <v>305</v>
      </c>
      <c r="C72" s="539">
        <v>62</v>
      </c>
      <c r="D72" s="513">
        <v>55</v>
      </c>
      <c r="E72" s="52">
        <f t="shared" si="6"/>
        <v>7</v>
      </c>
      <c r="F72" s="53">
        <f t="shared" si="7"/>
        <v>0.11290322580645161</v>
      </c>
      <c r="G72" s="49"/>
      <c r="I72" s="67"/>
      <c r="J72" s="67"/>
      <c r="K72" s="67"/>
      <c r="L72" s="136"/>
      <c r="M72" s="67"/>
      <c r="N72" s="67"/>
      <c r="O72" s="67"/>
      <c r="P72" s="251"/>
      <c r="Q72" s="251"/>
      <c r="R72" s="136"/>
    </row>
    <row r="73" spans="1:18" ht="12.9" customHeight="1" x14ac:dyDescent="0.3">
      <c r="A73" s="50">
        <v>11</v>
      </c>
      <c r="B73" s="481" t="s">
        <v>159</v>
      </c>
      <c r="C73" s="539">
        <v>37</v>
      </c>
      <c r="D73" s="513">
        <v>40</v>
      </c>
      <c r="E73" s="52">
        <f t="shared" si="6"/>
        <v>-3</v>
      </c>
      <c r="F73" s="53">
        <f t="shared" si="7"/>
        <v>-8.1081081081081086E-2</v>
      </c>
      <c r="G73" s="49"/>
      <c r="I73" s="67"/>
      <c r="J73" s="67"/>
      <c r="K73" s="67"/>
      <c r="L73" s="136"/>
      <c r="M73" s="67"/>
      <c r="N73" s="67"/>
      <c r="O73" s="67"/>
      <c r="P73" s="251"/>
      <c r="Q73" s="251"/>
      <c r="R73" s="136"/>
    </row>
    <row r="74" spans="1:18" ht="12.9" customHeight="1" x14ac:dyDescent="0.3">
      <c r="A74" s="50">
        <v>12</v>
      </c>
      <c r="B74" s="481" t="s">
        <v>306</v>
      </c>
      <c r="C74" s="539">
        <v>18</v>
      </c>
      <c r="D74" s="513">
        <v>20</v>
      </c>
      <c r="E74" s="52">
        <f t="shared" si="6"/>
        <v>-2</v>
      </c>
      <c r="F74" s="53">
        <f t="shared" si="7"/>
        <v>-0.1111111111111111</v>
      </c>
      <c r="G74" s="49"/>
      <c r="I74" s="67"/>
      <c r="J74" s="67"/>
      <c r="K74" s="67"/>
      <c r="L74" s="136"/>
      <c r="M74" s="67"/>
      <c r="N74" s="67"/>
      <c r="O74" s="67"/>
      <c r="P74" s="251"/>
      <c r="Q74" s="251"/>
      <c r="R74" s="136"/>
    </row>
    <row r="75" spans="1:18" ht="12.9" customHeight="1" x14ac:dyDescent="0.3">
      <c r="A75" s="50">
        <v>13</v>
      </c>
      <c r="B75" s="481" t="s">
        <v>215</v>
      </c>
      <c r="C75" s="539">
        <v>81</v>
      </c>
      <c r="D75" s="513">
        <v>81</v>
      </c>
      <c r="E75" s="52">
        <f t="shared" si="6"/>
        <v>0</v>
      </c>
      <c r="F75" s="53">
        <f t="shared" si="7"/>
        <v>0</v>
      </c>
      <c r="G75" s="49"/>
      <c r="I75" s="67"/>
      <c r="J75" s="67"/>
      <c r="K75" s="67"/>
      <c r="L75" s="136"/>
      <c r="M75" s="67"/>
      <c r="N75" s="67"/>
      <c r="O75" s="67"/>
      <c r="P75" s="251"/>
      <c r="Q75" s="251"/>
      <c r="R75" s="136"/>
    </row>
    <row r="76" spans="1:18" ht="12.9" customHeight="1" x14ac:dyDescent="0.3">
      <c r="A76" s="50">
        <v>14</v>
      </c>
      <c r="B76" s="481" t="s">
        <v>307</v>
      </c>
      <c r="C76" s="539">
        <v>41</v>
      </c>
      <c r="D76" s="513">
        <v>41</v>
      </c>
      <c r="E76" s="52">
        <f t="shared" si="6"/>
        <v>0</v>
      </c>
      <c r="F76" s="53">
        <f t="shared" si="7"/>
        <v>0</v>
      </c>
      <c r="G76" s="49"/>
      <c r="I76" s="67"/>
      <c r="J76" s="67"/>
      <c r="K76" s="67"/>
      <c r="L76" s="136"/>
      <c r="M76" s="67"/>
      <c r="N76" s="67"/>
      <c r="O76" s="67"/>
      <c r="P76" s="251"/>
      <c r="Q76" s="251"/>
      <c r="R76" s="136"/>
    </row>
    <row r="77" spans="1:18" ht="12.9" customHeight="1" x14ac:dyDescent="0.3">
      <c r="A77" s="50">
        <v>15</v>
      </c>
      <c r="B77" s="481" t="s">
        <v>161</v>
      </c>
      <c r="C77" s="539">
        <v>18</v>
      </c>
      <c r="D77" s="513">
        <v>28</v>
      </c>
      <c r="E77" s="52">
        <f t="shared" si="6"/>
        <v>-10</v>
      </c>
      <c r="F77" s="53">
        <f t="shared" si="7"/>
        <v>-0.55555555555555558</v>
      </c>
      <c r="G77" s="49"/>
      <c r="I77" s="67"/>
      <c r="J77" s="67"/>
      <c r="K77" s="67"/>
      <c r="L77" s="136"/>
      <c r="M77" s="67"/>
      <c r="N77" s="67"/>
      <c r="O77" s="67"/>
      <c r="P77" s="251"/>
      <c r="Q77" s="251"/>
      <c r="R77" s="136"/>
    </row>
    <row r="78" spans="1:18" ht="12.9" customHeight="1" x14ac:dyDescent="0.3">
      <c r="A78" s="50">
        <v>16</v>
      </c>
      <c r="B78" s="481" t="s">
        <v>308</v>
      </c>
      <c r="C78" s="539">
        <v>14</v>
      </c>
      <c r="D78" s="513">
        <v>25</v>
      </c>
      <c r="E78" s="52">
        <f t="shared" si="6"/>
        <v>-11</v>
      </c>
      <c r="F78" s="53">
        <f t="shared" si="7"/>
        <v>-0.7857142857142857</v>
      </c>
      <c r="G78" s="49"/>
      <c r="I78" s="67"/>
      <c r="J78" s="67"/>
      <c r="K78" s="67"/>
      <c r="L78" s="136"/>
      <c r="M78" s="67"/>
      <c r="N78" s="67"/>
      <c r="O78" s="67"/>
      <c r="P78" s="251"/>
      <c r="Q78" s="251"/>
      <c r="R78" s="136"/>
    </row>
    <row r="79" spans="1:18" s="17" customFormat="1" ht="12.9" customHeight="1" x14ac:dyDescent="0.3">
      <c r="A79" s="70"/>
      <c r="B79" s="62" t="s">
        <v>33</v>
      </c>
      <c r="C79" s="539">
        <v>785</v>
      </c>
      <c r="D79" s="514">
        <v>825</v>
      </c>
      <c r="E79" s="55">
        <f t="shared" si="6"/>
        <v>-40</v>
      </c>
      <c r="F79" s="56">
        <f t="shared" si="7"/>
        <v>-5.0955414012738856E-2</v>
      </c>
      <c r="G79" s="71"/>
      <c r="I79" s="66"/>
      <c r="J79" s="66">
        <f>C79+C101</f>
        <v>966</v>
      </c>
      <c r="K79" s="66">
        <f>D79+D101</f>
        <v>1000</v>
      </c>
      <c r="L79" s="330">
        <f>K79/J79</f>
        <v>1.0351966873706004</v>
      </c>
      <c r="M79" s="66"/>
      <c r="N79" s="66"/>
      <c r="O79" s="66"/>
      <c r="P79" s="68"/>
      <c r="Q79" s="68"/>
      <c r="R79" s="330"/>
    </row>
    <row r="80" spans="1:18" ht="12.9" customHeight="1" x14ac:dyDescent="0.3">
      <c r="A80" s="63"/>
      <c r="B80" s="58"/>
      <c r="C80" s="60"/>
      <c r="D80" s="60"/>
      <c r="E80" s="64"/>
      <c r="F80" s="65"/>
      <c r="G80" s="49"/>
      <c r="I80" s="66"/>
      <c r="J80" s="66"/>
      <c r="K80" s="66"/>
      <c r="L80" s="136"/>
      <c r="M80" s="66"/>
      <c r="N80" s="66"/>
      <c r="O80" s="67"/>
      <c r="P80" s="68"/>
      <c r="Q80" s="68"/>
      <c r="R80" s="136"/>
    </row>
    <row r="81" spans="1:20" ht="12.9" customHeight="1" x14ac:dyDescent="0.3">
      <c r="A81" s="63"/>
      <c r="B81" s="58"/>
      <c r="C81" s="60"/>
      <c r="D81" s="60"/>
      <c r="E81" s="64"/>
      <c r="F81" s="65"/>
      <c r="G81" s="49"/>
      <c r="I81" s="66"/>
      <c r="J81" s="66"/>
      <c r="K81" s="66"/>
      <c r="M81" s="66"/>
      <c r="N81" s="66"/>
      <c r="O81" s="67"/>
      <c r="P81" s="68"/>
      <c r="Q81" s="68"/>
    </row>
    <row r="82" spans="1:20" ht="12.9" customHeight="1" x14ac:dyDescent="0.3">
      <c r="A82" s="654" t="s">
        <v>234</v>
      </c>
      <c r="B82" s="654"/>
      <c r="C82" s="654"/>
      <c r="D82" s="654"/>
      <c r="E82" s="654"/>
      <c r="F82" s="654"/>
      <c r="G82" s="654"/>
      <c r="H82" s="654"/>
    </row>
    <row r="83" spans="1:20" ht="45.75" customHeight="1" x14ac:dyDescent="0.3">
      <c r="A83" s="1" t="s">
        <v>26</v>
      </c>
      <c r="B83" s="1" t="s">
        <v>27</v>
      </c>
      <c r="C83" s="1" t="s">
        <v>28</v>
      </c>
      <c r="D83" s="1" t="s">
        <v>29</v>
      </c>
      <c r="E83" s="2" t="s">
        <v>30</v>
      </c>
      <c r="F83" s="1" t="s">
        <v>31</v>
      </c>
      <c r="G83" s="49"/>
    </row>
    <row r="84" spans="1:20" ht="12.9" customHeight="1" x14ac:dyDescent="0.3">
      <c r="A84" s="1">
        <v>1</v>
      </c>
      <c r="B84" s="1">
        <v>2</v>
      </c>
      <c r="C84" s="1">
        <v>3</v>
      </c>
      <c r="D84" s="1">
        <v>4</v>
      </c>
      <c r="E84" s="1" t="s">
        <v>32</v>
      </c>
      <c r="F84" s="1">
        <v>6</v>
      </c>
      <c r="G84" s="49"/>
    </row>
    <row r="85" spans="1:20" ht="12.9" customHeight="1" x14ac:dyDescent="0.3">
      <c r="A85" s="50">
        <v>1</v>
      </c>
      <c r="B85" s="482" t="s">
        <v>153</v>
      </c>
      <c r="C85" s="542">
        <v>57</v>
      </c>
      <c r="D85" s="540">
        <v>52</v>
      </c>
      <c r="E85" s="52">
        <f t="shared" ref="E85:E92" si="8">C85-D85</f>
        <v>5</v>
      </c>
      <c r="F85" s="53">
        <f t="shared" ref="F85:F91" si="9">E85/C85</f>
        <v>8.771929824561403E-2</v>
      </c>
      <c r="G85" s="49"/>
    </row>
    <row r="86" spans="1:20" ht="12.9" customHeight="1" x14ac:dyDescent="0.3">
      <c r="A86" s="50">
        <v>2</v>
      </c>
      <c r="B86" s="482" t="s">
        <v>154</v>
      </c>
      <c r="C86" s="542">
        <v>44</v>
      </c>
      <c r="D86" s="540">
        <v>44</v>
      </c>
      <c r="E86" s="52">
        <f t="shared" si="8"/>
        <v>0</v>
      </c>
      <c r="F86" s="53">
        <f t="shared" si="9"/>
        <v>0</v>
      </c>
      <c r="G86" s="49"/>
    </row>
    <row r="87" spans="1:20" ht="12.9" customHeight="1" x14ac:dyDescent="0.3">
      <c r="A87" s="50">
        <v>3</v>
      </c>
      <c r="B87" s="482" t="s">
        <v>302</v>
      </c>
      <c r="C87" s="542">
        <v>8</v>
      </c>
      <c r="D87" s="540">
        <v>6</v>
      </c>
      <c r="E87" s="52">
        <f t="shared" si="8"/>
        <v>2</v>
      </c>
      <c r="F87" s="53">
        <f t="shared" si="9"/>
        <v>0.25</v>
      </c>
      <c r="G87" s="49"/>
    </row>
    <row r="88" spans="1:20" ht="12.9" customHeight="1" x14ac:dyDescent="0.3">
      <c r="A88" s="50">
        <v>4</v>
      </c>
      <c r="B88" s="482" t="s">
        <v>155</v>
      </c>
      <c r="C88" s="542">
        <v>22</v>
      </c>
      <c r="D88" s="540">
        <v>22</v>
      </c>
      <c r="E88" s="52">
        <f t="shared" si="8"/>
        <v>0</v>
      </c>
      <c r="F88" s="53">
        <f t="shared" si="9"/>
        <v>0</v>
      </c>
      <c r="G88" s="49"/>
    </row>
    <row r="89" spans="1:20" ht="12.9" customHeight="1" x14ac:dyDescent="0.3">
      <c r="A89" s="50">
        <v>5</v>
      </c>
      <c r="B89" s="482" t="s">
        <v>303</v>
      </c>
      <c r="C89" s="542">
        <v>16</v>
      </c>
      <c r="D89" s="540">
        <v>18</v>
      </c>
      <c r="E89" s="52">
        <f t="shared" si="8"/>
        <v>-2</v>
      </c>
      <c r="F89" s="53">
        <f t="shared" si="9"/>
        <v>-0.125</v>
      </c>
      <c r="G89" s="49"/>
    </row>
    <row r="90" spans="1:20" ht="12.9" customHeight="1" x14ac:dyDescent="0.3">
      <c r="A90" s="50">
        <v>6</v>
      </c>
      <c r="B90" s="482" t="s">
        <v>156</v>
      </c>
      <c r="C90" s="542">
        <v>20</v>
      </c>
      <c r="D90" s="540">
        <v>19</v>
      </c>
      <c r="E90" s="52">
        <f t="shared" si="8"/>
        <v>1</v>
      </c>
      <c r="F90" s="53">
        <f t="shared" si="9"/>
        <v>0.05</v>
      </c>
      <c r="G90" s="49"/>
    </row>
    <row r="91" spans="1:20" ht="12.9" customHeight="1" x14ac:dyDescent="0.3">
      <c r="A91" s="50">
        <v>7</v>
      </c>
      <c r="B91" s="482" t="s">
        <v>157</v>
      </c>
      <c r="C91" s="542">
        <v>4</v>
      </c>
      <c r="D91" s="540">
        <v>3</v>
      </c>
      <c r="E91" s="52">
        <f t="shared" si="8"/>
        <v>1</v>
      </c>
      <c r="F91" s="53">
        <f t="shared" si="9"/>
        <v>0.25</v>
      </c>
      <c r="G91" s="49"/>
    </row>
    <row r="92" spans="1:20" ht="12.9" customHeight="1" x14ac:dyDescent="0.3">
      <c r="A92" s="50">
        <v>8</v>
      </c>
      <c r="B92" s="482" t="s">
        <v>304</v>
      </c>
      <c r="C92" s="542">
        <v>2</v>
      </c>
      <c r="D92" s="540">
        <v>2</v>
      </c>
      <c r="E92" s="52">
        <f t="shared" si="8"/>
        <v>0</v>
      </c>
      <c r="F92" s="53">
        <f t="shared" ref="F92:F101" si="10">E92/C92</f>
        <v>0</v>
      </c>
      <c r="G92" s="49"/>
      <c r="I92" s="67"/>
      <c r="J92" s="67"/>
      <c r="K92" s="67"/>
      <c r="L92" s="136"/>
      <c r="M92" s="67"/>
      <c r="N92" s="67"/>
      <c r="O92" s="67"/>
      <c r="P92" s="251"/>
      <c r="Q92" s="251"/>
      <c r="R92" s="136"/>
      <c r="S92" s="136"/>
      <c r="T92" s="136"/>
    </row>
    <row r="93" spans="1:20" ht="12.9" customHeight="1" x14ac:dyDescent="0.3">
      <c r="A93" s="50">
        <v>9</v>
      </c>
      <c r="B93" s="482" t="s">
        <v>158</v>
      </c>
      <c r="C93" s="542">
        <v>3</v>
      </c>
      <c r="D93" s="540">
        <v>4</v>
      </c>
      <c r="E93" s="52">
        <f t="shared" ref="E93:E101" si="11">C93-D93</f>
        <v>-1</v>
      </c>
      <c r="F93" s="53">
        <f t="shared" si="10"/>
        <v>-0.33333333333333331</v>
      </c>
      <c r="G93" s="49"/>
      <c r="I93" s="67"/>
      <c r="J93" s="67"/>
      <c r="K93" s="67"/>
      <c r="L93" s="136"/>
      <c r="M93" s="67"/>
      <c r="N93" s="67"/>
      <c r="O93" s="67"/>
      <c r="P93" s="251"/>
      <c r="Q93" s="251"/>
      <c r="R93" s="136"/>
      <c r="S93" s="136"/>
      <c r="T93" s="136"/>
    </row>
    <row r="94" spans="1:20" ht="12.9" customHeight="1" x14ac:dyDescent="0.3">
      <c r="A94" s="50">
        <v>10</v>
      </c>
      <c r="B94" s="482" t="s">
        <v>305</v>
      </c>
      <c r="C94" s="542">
        <v>3</v>
      </c>
      <c r="D94" s="540">
        <v>3</v>
      </c>
      <c r="E94" s="52">
        <f t="shared" si="11"/>
        <v>0</v>
      </c>
      <c r="F94" s="53">
        <f t="shared" si="10"/>
        <v>0</v>
      </c>
      <c r="G94" s="49"/>
      <c r="I94" s="67"/>
      <c r="J94" s="67"/>
      <c r="K94" s="67"/>
      <c r="L94" s="136"/>
      <c r="M94" s="67"/>
      <c r="N94" s="67"/>
      <c r="O94" s="67"/>
      <c r="P94" s="251"/>
      <c r="Q94" s="251"/>
      <c r="R94" s="136"/>
      <c r="S94" s="136"/>
      <c r="T94" s="136"/>
    </row>
    <row r="95" spans="1:20" ht="12.9" customHeight="1" x14ac:dyDescent="0.3">
      <c r="A95" s="50">
        <v>11</v>
      </c>
      <c r="B95" s="482" t="s">
        <v>159</v>
      </c>
      <c r="C95" s="542">
        <v>0</v>
      </c>
      <c r="D95" s="540">
        <v>0</v>
      </c>
      <c r="E95" s="52">
        <f t="shared" si="11"/>
        <v>0</v>
      </c>
      <c r="F95" s="84" t="e">
        <f t="shared" si="10"/>
        <v>#DIV/0!</v>
      </c>
      <c r="G95" s="49"/>
      <c r="I95" s="67"/>
      <c r="J95" s="67"/>
      <c r="K95" s="67"/>
      <c r="L95" s="136"/>
      <c r="M95" s="67"/>
      <c r="N95" s="67"/>
      <c r="O95" s="67"/>
      <c r="P95" s="251"/>
      <c r="Q95" s="251"/>
      <c r="R95" s="136"/>
      <c r="S95" s="136"/>
      <c r="T95" s="136"/>
    </row>
    <row r="96" spans="1:20" ht="12.9" customHeight="1" x14ac:dyDescent="0.3">
      <c r="A96" s="50">
        <v>12</v>
      </c>
      <c r="B96" s="482" t="s">
        <v>306</v>
      </c>
      <c r="C96" s="542">
        <v>0</v>
      </c>
      <c r="D96" s="540">
        <v>0</v>
      </c>
      <c r="E96" s="52">
        <f t="shared" si="11"/>
        <v>0</v>
      </c>
      <c r="F96" s="84" t="e">
        <f t="shared" si="10"/>
        <v>#DIV/0!</v>
      </c>
      <c r="G96" s="49"/>
      <c r="I96" s="67"/>
      <c r="J96" s="67"/>
      <c r="K96" s="67"/>
      <c r="L96" s="136"/>
      <c r="M96" s="67"/>
      <c r="N96" s="67"/>
      <c r="O96" s="67"/>
      <c r="P96" s="251"/>
      <c r="Q96" s="251"/>
      <c r="R96" s="136"/>
      <c r="S96" s="136"/>
      <c r="T96" s="136"/>
    </row>
    <row r="97" spans="1:20" ht="12.9" customHeight="1" x14ac:dyDescent="0.3">
      <c r="A97" s="50">
        <v>13</v>
      </c>
      <c r="B97" s="482" t="s">
        <v>215</v>
      </c>
      <c r="C97" s="542">
        <v>0</v>
      </c>
      <c r="D97" s="540">
        <v>0</v>
      </c>
      <c r="E97" s="52">
        <f t="shared" si="11"/>
        <v>0</v>
      </c>
      <c r="F97" s="84" t="e">
        <f>E97/C97</f>
        <v>#DIV/0!</v>
      </c>
      <c r="G97" s="49"/>
      <c r="I97" s="67"/>
      <c r="J97" s="67"/>
      <c r="K97" s="67"/>
      <c r="L97" s="136"/>
      <c r="M97" s="67"/>
      <c r="N97" s="67"/>
      <c r="O97" s="67"/>
      <c r="P97" s="251"/>
      <c r="Q97" s="251"/>
      <c r="R97" s="136"/>
      <c r="S97" s="136"/>
      <c r="T97" s="136"/>
    </row>
    <row r="98" spans="1:20" ht="12.9" customHeight="1" x14ac:dyDescent="0.3">
      <c r="A98" s="50">
        <v>14</v>
      </c>
      <c r="B98" s="482" t="s">
        <v>307</v>
      </c>
      <c r="C98" s="542">
        <v>0</v>
      </c>
      <c r="D98" s="540">
        <v>0</v>
      </c>
      <c r="E98" s="52">
        <f t="shared" si="11"/>
        <v>0</v>
      </c>
      <c r="F98" s="84" t="e">
        <f t="shared" si="10"/>
        <v>#DIV/0!</v>
      </c>
      <c r="G98" s="49"/>
      <c r="I98" s="67"/>
      <c r="J98" s="67"/>
      <c r="K98" s="67"/>
      <c r="L98" s="136"/>
      <c r="M98" s="67"/>
      <c r="N98" s="67"/>
      <c r="O98" s="67"/>
      <c r="P98" s="251"/>
      <c r="Q98" s="251"/>
      <c r="R98" s="136"/>
      <c r="S98" s="136"/>
      <c r="T98" s="136"/>
    </row>
    <row r="99" spans="1:20" ht="12.9" customHeight="1" x14ac:dyDescent="0.3">
      <c r="A99" s="50">
        <v>15</v>
      </c>
      <c r="B99" s="482" t="s">
        <v>161</v>
      </c>
      <c r="C99" s="542">
        <v>2</v>
      </c>
      <c r="D99" s="540">
        <v>2</v>
      </c>
      <c r="E99" s="52">
        <f t="shared" si="11"/>
        <v>0</v>
      </c>
      <c r="F99" s="84">
        <f t="shared" si="10"/>
        <v>0</v>
      </c>
      <c r="G99" s="49"/>
      <c r="I99" s="67"/>
      <c r="J99" s="67"/>
      <c r="K99" s="67"/>
      <c r="L99" s="136"/>
      <c r="M99" s="67"/>
      <c r="N99" s="67"/>
      <c r="O99" s="67"/>
      <c r="P99" s="251"/>
      <c r="Q99" s="251"/>
      <c r="R99" s="136"/>
      <c r="S99" s="136"/>
      <c r="T99" s="136"/>
    </row>
    <row r="100" spans="1:20" ht="12.9" customHeight="1" x14ac:dyDescent="0.3">
      <c r="A100" s="50">
        <v>16</v>
      </c>
      <c r="B100" s="482" t="s">
        <v>308</v>
      </c>
      <c r="C100" s="544"/>
      <c r="D100" s="540">
        <v>0</v>
      </c>
      <c r="E100" s="52">
        <f t="shared" si="11"/>
        <v>0</v>
      </c>
      <c r="F100" s="84" t="e">
        <f t="shared" si="10"/>
        <v>#DIV/0!</v>
      </c>
      <c r="G100" s="49"/>
      <c r="I100" s="67"/>
      <c r="J100" s="67"/>
      <c r="K100" s="67"/>
      <c r="L100" s="136"/>
      <c r="M100" s="67"/>
      <c r="N100" s="67"/>
      <c r="O100" s="67"/>
      <c r="P100" s="251"/>
      <c r="Q100" s="251"/>
      <c r="R100" s="136"/>
      <c r="S100" s="136"/>
      <c r="T100" s="136"/>
    </row>
    <row r="101" spans="1:20" ht="12.9" customHeight="1" x14ac:dyDescent="0.3">
      <c r="A101" s="43"/>
      <c r="B101" s="62" t="s">
        <v>33</v>
      </c>
      <c r="C101" s="543">
        <v>181</v>
      </c>
      <c r="D101" s="541">
        <v>175</v>
      </c>
      <c r="E101" s="52">
        <f t="shared" si="11"/>
        <v>6</v>
      </c>
      <c r="F101" s="84">
        <f t="shared" si="10"/>
        <v>3.3149171270718231E-2</v>
      </c>
      <c r="G101" s="49"/>
      <c r="I101" s="66"/>
      <c r="J101" s="66"/>
      <c r="K101" s="66"/>
      <c r="L101" s="136"/>
      <c r="M101" s="66"/>
      <c r="N101" s="66"/>
      <c r="O101" s="67"/>
      <c r="P101" s="68"/>
      <c r="Q101" s="68"/>
      <c r="R101" s="136"/>
      <c r="S101" s="136"/>
      <c r="T101" s="136"/>
    </row>
    <row r="102" spans="1:20" ht="12.9" customHeight="1" x14ac:dyDescent="0.3">
      <c r="A102" s="63"/>
      <c r="B102" s="58"/>
      <c r="C102" s="60"/>
      <c r="D102" s="60"/>
      <c r="E102" s="64"/>
      <c r="F102" s="65"/>
      <c r="G102" s="49"/>
      <c r="I102" s="66"/>
      <c r="J102" s="66"/>
      <c r="K102" s="66"/>
      <c r="M102" s="66"/>
      <c r="N102" s="66"/>
      <c r="O102" s="67"/>
      <c r="P102" s="68"/>
      <c r="Q102" s="68"/>
    </row>
    <row r="103" spans="1:20" ht="12.9" customHeight="1" x14ac:dyDescent="0.3">
      <c r="A103" s="63"/>
      <c r="B103" s="58"/>
      <c r="C103" s="60"/>
      <c r="D103" s="60"/>
      <c r="E103" s="64"/>
      <c r="F103" s="65"/>
      <c r="G103" s="49"/>
      <c r="I103" s="66"/>
      <c r="J103" s="66"/>
      <c r="K103" s="66"/>
      <c r="M103" s="66"/>
      <c r="N103" s="66"/>
      <c r="O103" s="67"/>
      <c r="P103" s="68"/>
      <c r="Q103" s="68"/>
    </row>
    <row r="104" spans="1:20" ht="12.9" customHeight="1" x14ac:dyDescent="0.3">
      <c r="A104" s="654" t="s">
        <v>235</v>
      </c>
      <c r="B104" s="654"/>
      <c r="C104" s="654"/>
      <c r="D104" s="654"/>
      <c r="E104" s="654"/>
      <c r="F104" s="654"/>
      <c r="G104" s="654"/>
    </row>
    <row r="105" spans="1:20" ht="56.25" customHeight="1" x14ac:dyDescent="0.3">
      <c r="A105" s="1" t="s">
        <v>26</v>
      </c>
      <c r="B105" s="1" t="s">
        <v>27</v>
      </c>
      <c r="C105" s="1" t="s">
        <v>236</v>
      </c>
      <c r="D105" s="1" t="s">
        <v>170</v>
      </c>
      <c r="E105" s="1" t="s">
        <v>5</v>
      </c>
      <c r="F105" s="1" t="s">
        <v>34</v>
      </c>
      <c r="G105" s="49"/>
    </row>
    <row r="106" spans="1:20" ht="12.9" customHeight="1" x14ac:dyDescent="0.3">
      <c r="A106" s="1">
        <v>1</v>
      </c>
      <c r="B106" s="1">
        <v>2</v>
      </c>
      <c r="C106" s="1">
        <v>3</v>
      </c>
      <c r="D106" s="1">
        <v>4</v>
      </c>
      <c r="E106" s="1" t="s">
        <v>35</v>
      </c>
      <c r="F106" s="1">
        <v>6</v>
      </c>
      <c r="G106" s="49"/>
    </row>
    <row r="107" spans="1:20" ht="12.9" customHeight="1" x14ac:dyDescent="0.3">
      <c r="A107" s="50">
        <v>1</v>
      </c>
      <c r="B107" s="483" t="s">
        <v>153</v>
      </c>
      <c r="C107" s="545">
        <v>9521</v>
      </c>
      <c r="D107" s="547">
        <v>8255</v>
      </c>
      <c r="E107" s="40">
        <f t="shared" ref="E107:E113" si="12">D107-C107</f>
        <v>-1266</v>
      </c>
      <c r="F107" s="53">
        <f t="shared" ref="F107:F113" si="13">E107/C107</f>
        <v>-0.13296922592164689</v>
      </c>
      <c r="G107" s="49"/>
    </row>
    <row r="108" spans="1:20" ht="12.9" customHeight="1" x14ac:dyDescent="0.3">
      <c r="A108" s="50">
        <v>2</v>
      </c>
      <c r="B108" s="483" t="s">
        <v>154</v>
      </c>
      <c r="C108" s="545">
        <v>10225</v>
      </c>
      <c r="D108" s="547">
        <v>8865</v>
      </c>
      <c r="E108" s="40">
        <f t="shared" si="12"/>
        <v>-1360</v>
      </c>
      <c r="F108" s="53">
        <f t="shared" si="13"/>
        <v>-0.13300733496332517</v>
      </c>
      <c r="G108" s="49"/>
    </row>
    <row r="109" spans="1:20" ht="12.9" customHeight="1" x14ac:dyDescent="0.3">
      <c r="A109" s="50">
        <v>3</v>
      </c>
      <c r="B109" s="483" t="s">
        <v>302</v>
      </c>
      <c r="C109" s="545">
        <v>5383</v>
      </c>
      <c r="D109" s="547">
        <v>4671</v>
      </c>
      <c r="E109" s="40">
        <f t="shared" si="12"/>
        <v>-712</v>
      </c>
      <c r="F109" s="53">
        <f t="shared" si="13"/>
        <v>-0.13226825190414268</v>
      </c>
      <c r="G109" s="49"/>
    </row>
    <row r="110" spans="1:20" ht="12.9" customHeight="1" x14ac:dyDescent="0.3">
      <c r="A110" s="50">
        <v>4</v>
      </c>
      <c r="B110" s="483" t="s">
        <v>155</v>
      </c>
      <c r="C110" s="545">
        <v>9688</v>
      </c>
      <c r="D110" s="547">
        <v>8399</v>
      </c>
      <c r="E110" s="40">
        <f t="shared" si="12"/>
        <v>-1289</v>
      </c>
      <c r="F110" s="53">
        <f t="shared" si="13"/>
        <v>-0.13305119735755574</v>
      </c>
      <c r="G110" s="49"/>
    </row>
    <row r="111" spans="1:20" ht="12.9" customHeight="1" x14ac:dyDescent="0.3">
      <c r="A111" s="50">
        <v>5</v>
      </c>
      <c r="B111" s="483" t="s">
        <v>303</v>
      </c>
      <c r="C111" s="545">
        <v>3591</v>
      </c>
      <c r="D111" s="547">
        <v>3115</v>
      </c>
      <c r="E111" s="40">
        <f t="shared" si="12"/>
        <v>-476</v>
      </c>
      <c r="F111" s="53">
        <f t="shared" si="13"/>
        <v>-0.13255360623781676</v>
      </c>
      <c r="G111" s="49"/>
    </row>
    <row r="112" spans="1:20" ht="12.9" customHeight="1" x14ac:dyDescent="0.3">
      <c r="A112" s="50">
        <v>6</v>
      </c>
      <c r="B112" s="483" t="s">
        <v>156</v>
      </c>
      <c r="C112" s="545">
        <v>7960</v>
      </c>
      <c r="D112" s="547">
        <v>6896</v>
      </c>
      <c r="E112" s="40">
        <f t="shared" si="12"/>
        <v>-1064</v>
      </c>
      <c r="F112" s="53">
        <f t="shared" si="13"/>
        <v>-0.13366834170854272</v>
      </c>
      <c r="G112" s="49"/>
    </row>
    <row r="113" spans="1:14" ht="12.9" customHeight="1" x14ac:dyDescent="0.3">
      <c r="A113" s="50">
        <v>7</v>
      </c>
      <c r="B113" s="483" t="s">
        <v>157</v>
      </c>
      <c r="C113" s="545">
        <v>9152</v>
      </c>
      <c r="D113" s="547">
        <v>7943</v>
      </c>
      <c r="E113" s="40">
        <f t="shared" si="12"/>
        <v>-1209</v>
      </c>
      <c r="F113" s="53">
        <f t="shared" si="13"/>
        <v>-0.13210227272727273</v>
      </c>
      <c r="G113" s="49"/>
    </row>
    <row r="114" spans="1:14" ht="12.9" customHeight="1" x14ac:dyDescent="0.3">
      <c r="A114" s="50">
        <v>8</v>
      </c>
      <c r="B114" s="483" t="s">
        <v>304</v>
      </c>
      <c r="C114" s="545">
        <v>5844</v>
      </c>
      <c r="D114" s="547">
        <v>5064</v>
      </c>
      <c r="E114" s="40">
        <f t="shared" ref="E114:E122" si="14">D114-C114</f>
        <v>-780</v>
      </c>
      <c r="F114" s="53">
        <f t="shared" ref="F114:F122" si="15">E114/C114</f>
        <v>-0.13347022587268995</v>
      </c>
      <c r="G114" s="49"/>
      <c r="L114" s="69"/>
      <c r="N114" s="49"/>
    </row>
    <row r="115" spans="1:14" ht="12.9" customHeight="1" x14ac:dyDescent="0.3">
      <c r="A115" s="50">
        <v>9</v>
      </c>
      <c r="B115" s="483" t="s">
        <v>158</v>
      </c>
      <c r="C115" s="545">
        <v>15024</v>
      </c>
      <c r="D115" s="547">
        <v>13043</v>
      </c>
      <c r="E115" s="40">
        <f t="shared" si="14"/>
        <v>-1981</v>
      </c>
      <c r="F115" s="53">
        <f t="shared" si="15"/>
        <v>-0.13185569755058574</v>
      </c>
      <c r="G115" s="49"/>
      <c r="L115" s="69"/>
      <c r="N115" s="49"/>
    </row>
    <row r="116" spans="1:14" ht="12.9" customHeight="1" x14ac:dyDescent="0.3">
      <c r="A116" s="50">
        <v>10</v>
      </c>
      <c r="B116" s="483" t="s">
        <v>305</v>
      </c>
      <c r="C116" s="545">
        <v>15790</v>
      </c>
      <c r="D116" s="547">
        <v>13691</v>
      </c>
      <c r="E116" s="40">
        <f t="shared" si="14"/>
        <v>-2099</v>
      </c>
      <c r="F116" s="53">
        <f t="shared" si="15"/>
        <v>-0.13293223559214692</v>
      </c>
      <c r="G116" s="49"/>
      <c r="L116" s="69"/>
      <c r="N116" s="49"/>
    </row>
    <row r="117" spans="1:14" ht="12.9" customHeight="1" x14ac:dyDescent="0.3">
      <c r="A117" s="50">
        <v>11</v>
      </c>
      <c r="B117" s="483" t="s">
        <v>159</v>
      </c>
      <c r="C117" s="545">
        <v>7407</v>
      </c>
      <c r="D117" s="547">
        <v>6429</v>
      </c>
      <c r="E117" s="40">
        <f t="shared" si="14"/>
        <v>-978</v>
      </c>
      <c r="F117" s="53">
        <f t="shared" si="15"/>
        <v>-0.13203726204941271</v>
      </c>
      <c r="G117" s="49"/>
      <c r="L117" s="69"/>
      <c r="N117" s="49"/>
    </row>
    <row r="118" spans="1:14" ht="12.9" customHeight="1" x14ac:dyDescent="0.3">
      <c r="A118" s="50">
        <v>12</v>
      </c>
      <c r="B118" s="483" t="s">
        <v>306</v>
      </c>
      <c r="C118" s="545">
        <v>3765</v>
      </c>
      <c r="D118" s="547">
        <v>3268</v>
      </c>
      <c r="E118" s="40">
        <f t="shared" si="14"/>
        <v>-497</v>
      </c>
      <c r="F118" s="53">
        <f t="shared" si="15"/>
        <v>-0.13200531208499336</v>
      </c>
      <c r="G118" s="49"/>
      <c r="L118" s="69"/>
      <c r="N118" s="49"/>
    </row>
    <row r="119" spans="1:14" ht="12.9" customHeight="1" x14ac:dyDescent="0.3">
      <c r="A119" s="50">
        <v>13</v>
      </c>
      <c r="B119" s="483" t="s">
        <v>215</v>
      </c>
      <c r="C119" s="545">
        <v>15205</v>
      </c>
      <c r="D119" s="547">
        <v>13185</v>
      </c>
      <c r="E119" s="40">
        <f t="shared" si="14"/>
        <v>-2020</v>
      </c>
      <c r="F119" s="53">
        <f t="shared" si="15"/>
        <v>-0.13285103584347255</v>
      </c>
      <c r="G119" s="49"/>
      <c r="L119" s="69"/>
      <c r="N119" s="49"/>
    </row>
    <row r="120" spans="1:14" ht="12.9" customHeight="1" x14ac:dyDescent="0.3">
      <c r="A120" s="50">
        <v>14</v>
      </c>
      <c r="B120" s="483" t="s">
        <v>307</v>
      </c>
      <c r="C120" s="545">
        <v>4114</v>
      </c>
      <c r="D120" s="547">
        <v>3560</v>
      </c>
      <c r="E120" s="40">
        <f t="shared" si="14"/>
        <v>-554</v>
      </c>
      <c r="F120" s="53">
        <f t="shared" si="15"/>
        <v>-0.13466212931453572</v>
      </c>
      <c r="G120" s="49"/>
      <c r="L120" s="69"/>
      <c r="N120" s="49"/>
    </row>
    <row r="121" spans="1:14" ht="12.9" customHeight="1" x14ac:dyDescent="0.3">
      <c r="A121" s="50">
        <v>15</v>
      </c>
      <c r="B121" s="483" t="s">
        <v>161</v>
      </c>
      <c r="C121" s="545">
        <v>6545</v>
      </c>
      <c r="D121" s="547">
        <v>5677</v>
      </c>
      <c r="E121" s="40">
        <f t="shared" si="14"/>
        <v>-868</v>
      </c>
      <c r="F121" s="53">
        <f t="shared" si="15"/>
        <v>-0.13262032085561498</v>
      </c>
      <c r="G121" s="49"/>
      <c r="L121" s="69"/>
      <c r="N121" s="49"/>
    </row>
    <row r="122" spans="1:14" ht="12.9" customHeight="1" x14ac:dyDescent="0.3">
      <c r="A122" s="50">
        <v>16</v>
      </c>
      <c r="B122" s="483" t="s">
        <v>308</v>
      </c>
      <c r="C122" s="545">
        <v>3371</v>
      </c>
      <c r="D122" s="547">
        <v>2923</v>
      </c>
      <c r="E122" s="40">
        <f t="shared" si="14"/>
        <v>-448</v>
      </c>
      <c r="F122" s="53">
        <f t="shared" si="15"/>
        <v>-0.13289824977751408</v>
      </c>
      <c r="G122" s="49"/>
      <c r="L122" s="69"/>
      <c r="N122" s="49"/>
    </row>
    <row r="123" spans="1:14" s="17" customFormat="1" ht="12.9" customHeight="1" x14ac:dyDescent="0.3">
      <c r="A123" s="70"/>
      <c r="B123" s="62" t="s">
        <v>33</v>
      </c>
      <c r="C123" s="546">
        <v>132585</v>
      </c>
      <c r="D123" s="548">
        <v>114984</v>
      </c>
      <c r="E123" s="32">
        <f>D123-C123</f>
        <v>-17601</v>
      </c>
      <c r="F123" s="56">
        <f>E123/C123</f>
        <v>-0.13275257382056793</v>
      </c>
      <c r="G123" s="71"/>
      <c r="J123" s="41">
        <f>C123+C144</f>
        <v>171169</v>
      </c>
      <c r="K123" s="41">
        <f>D123+D144</f>
        <v>147677</v>
      </c>
      <c r="L123" s="69">
        <f>K123/J123</f>
        <v>0.86275552232004626</v>
      </c>
      <c r="N123" s="49"/>
    </row>
    <row r="124" spans="1:14" ht="12.9" customHeight="1" x14ac:dyDescent="0.3">
      <c r="A124" s="57"/>
      <c r="B124" s="72"/>
      <c r="C124" s="60"/>
      <c r="D124" s="60"/>
      <c r="E124" s="60"/>
      <c r="F124" s="61"/>
      <c r="G124" s="49"/>
    </row>
    <row r="125" spans="1:14" ht="12.9" customHeight="1" x14ac:dyDescent="0.3">
      <c r="A125" s="654" t="s">
        <v>237</v>
      </c>
      <c r="B125" s="654"/>
      <c r="C125" s="654"/>
      <c r="D125" s="654"/>
      <c r="E125" s="654"/>
      <c r="F125" s="654"/>
      <c r="G125" s="49"/>
    </row>
    <row r="126" spans="1:14" ht="66" customHeight="1" x14ac:dyDescent="0.3">
      <c r="A126" s="1" t="s">
        <v>26</v>
      </c>
      <c r="B126" s="1" t="s">
        <v>27</v>
      </c>
      <c r="C126" s="1" t="s">
        <v>236</v>
      </c>
      <c r="D126" s="1" t="s">
        <v>170</v>
      </c>
      <c r="E126" s="2" t="s">
        <v>5</v>
      </c>
      <c r="F126" s="1" t="s">
        <v>34</v>
      </c>
      <c r="G126" s="49"/>
      <c r="K126" s="8" t="s">
        <v>15</v>
      </c>
    </row>
    <row r="127" spans="1:14" ht="12.9" customHeight="1" x14ac:dyDescent="0.3">
      <c r="A127" s="1">
        <v>1</v>
      </c>
      <c r="B127" s="1">
        <v>2</v>
      </c>
      <c r="C127" s="1">
        <v>3</v>
      </c>
      <c r="D127" s="1">
        <v>4</v>
      </c>
      <c r="E127" s="1" t="s">
        <v>35</v>
      </c>
      <c r="F127" s="1">
        <v>6</v>
      </c>
      <c r="G127" s="49"/>
    </row>
    <row r="128" spans="1:14" ht="12.9" customHeight="1" x14ac:dyDescent="0.3">
      <c r="A128" s="50">
        <v>1</v>
      </c>
      <c r="B128" s="484" t="s">
        <v>153</v>
      </c>
      <c r="C128" s="551">
        <v>5257</v>
      </c>
      <c r="D128" s="549">
        <v>4454</v>
      </c>
      <c r="E128" s="73">
        <f t="shared" ref="E128:E134" si="16">D128-C128</f>
        <v>-803</v>
      </c>
      <c r="F128" s="53">
        <f t="shared" ref="F128:F134" si="17">E128/C128</f>
        <v>-0.15274871599771733</v>
      </c>
      <c r="G128" s="49"/>
    </row>
    <row r="129" spans="1:12" ht="12.9" customHeight="1" x14ac:dyDescent="0.3">
      <c r="A129" s="50">
        <v>2</v>
      </c>
      <c r="B129" s="484" t="s">
        <v>154</v>
      </c>
      <c r="C129" s="551">
        <v>5365</v>
      </c>
      <c r="D129" s="549">
        <v>4541</v>
      </c>
      <c r="E129" s="73">
        <f t="shared" si="16"/>
        <v>-824</v>
      </c>
      <c r="F129" s="53">
        <f t="shared" si="17"/>
        <v>-0.15358807082945014</v>
      </c>
      <c r="G129" s="49"/>
    </row>
    <row r="130" spans="1:12" ht="12.9" customHeight="1" x14ac:dyDescent="0.3">
      <c r="A130" s="50">
        <v>3</v>
      </c>
      <c r="B130" s="484" t="s">
        <v>302</v>
      </c>
      <c r="C130" s="551">
        <v>1763</v>
      </c>
      <c r="D130" s="549">
        <v>1495</v>
      </c>
      <c r="E130" s="73">
        <f t="shared" si="16"/>
        <v>-268</v>
      </c>
      <c r="F130" s="53">
        <f t="shared" si="17"/>
        <v>-0.15201361315938741</v>
      </c>
      <c r="G130" s="49"/>
    </row>
    <row r="131" spans="1:12" ht="12.9" customHeight="1" x14ac:dyDescent="0.3">
      <c r="A131" s="50">
        <v>4</v>
      </c>
      <c r="B131" s="484" t="s">
        <v>155</v>
      </c>
      <c r="C131" s="551">
        <v>4550</v>
      </c>
      <c r="D131" s="549">
        <v>3855</v>
      </c>
      <c r="E131" s="73">
        <f t="shared" si="16"/>
        <v>-695</v>
      </c>
      <c r="F131" s="53">
        <f t="shared" si="17"/>
        <v>-0.15274725274725276</v>
      </c>
      <c r="G131" s="49"/>
    </row>
    <row r="132" spans="1:12" ht="12.9" customHeight="1" x14ac:dyDescent="0.3">
      <c r="A132" s="50">
        <v>5</v>
      </c>
      <c r="B132" s="484" t="s">
        <v>303</v>
      </c>
      <c r="C132" s="551">
        <v>1952</v>
      </c>
      <c r="D132" s="549">
        <v>1651</v>
      </c>
      <c r="E132" s="73">
        <f t="shared" si="16"/>
        <v>-301</v>
      </c>
      <c r="F132" s="53">
        <f t="shared" si="17"/>
        <v>-0.15420081967213115</v>
      </c>
      <c r="G132" s="49"/>
    </row>
    <row r="133" spans="1:12" ht="12.9" customHeight="1" x14ac:dyDescent="0.3">
      <c r="A133" s="50">
        <v>6</v>
      </c>
      <c r="B133" s="484" t="s">
        <v>156</v>
      </c>
      <c r="C133" s="551">
        <v>3210</v>
      </c>
      <c r="D133" s="549">
        <v>2720</v>
      </c>
      <c r="E133" s="73">
        <f t="shared" si="16"/>
        <v>-490</v>
      </c>
      <c r="F133" s="53">
        <f t="shared" si="17"/>
        <v>-0.15264797507788161</v>
      </c>
      <c r="G133" s="49"/>
    </row>
    <row r="134" spans="1:12" ht="12.9" customHeight="1" x14ac:dyDescent="0.3">
      <c r="A134" s="50">
        <v>7</v>
      </c>
      <c r="B134" s="484" t="s">
        <v>157</v>
      </c>
      <c r="C134" s="551">
        <v>2237</v>
      </c>
      <c r="D134" s="549">
        <v>1898</v>
      </c>
      <c r="E134" s="73">
        <f t="shared" si="16"/>
        <v>-339</v>
      </c>
      <c r="F134" s="53">
        <f t="shared" si="17"/>
        <v>-0.15154224407688868</v>
      </c>
      <c r="G134" s="49"/>
    </row>
    <row r="135" spans="1:12" ht="12.9" customHeight="1" x14ac:dyDescent="0.3">
      <c r="A135" s="50">
        <v>8</v>
      </c>
      <c r="B135" s="484" t="s">
        <v>304</v>
      </c>
      <c r="C135" s="551">
        <v>1200</v>
      </c>
      <c r="D135" s="549">
        <v>1018</v>
      </c>
      <c r="E135" s="73">
        <f t="shared" ref="E135:E143" si="18">D135-C135</f>
        <v>-182</v>
      </c>
      <c r="F135" s="53">
        <f t="shared" ref="F135:F143" si="19">E135/C135</f>
        <v>-0.15166666666666667</v>
      </c>
      <c r="G135" s="49"/>
      <c r="L135" s="69"/>
    </row>
    <row r="136" spans="1:12" ht="12.9" customHeight="1" x14ac:dyDescent="0.3">
      <c r="A136" s="50">
        <v>9</v>
      </c>
      <c r="B136" s="484" t="s">
        <v>158</v>
      </c>
      <c r="C136" s="551">
        <v>1716</v>
      </c>
      <c r="D136" s="549">
        <v>1454</v>
      </c>
      <c r="E136" s="73">
        <f t="shared" si="18"/>
        <v>-262</v>
      </c>
      <c r="F136" s="53">
        <f t="shared" si="19"/>
        <v>-0.15268065268065267</v>
      </c>
      <c r="G136" s="49"/>
      <c r="L136" s="69"/>
    </row>
    <row r="137" spans="1:12" ht="12.9" customHeight="1" x14ac:dyDescent="0.3">
      <c r="A137" s="50">
        <v>10</v>
      </c>
      <c r="B137" s="484" t="s">
        <v>305</v>
      </c>
      <c r="C137" s="551">
        <v>2724</v>
      </c>
      <c r="D137" s="549">
        <v>2308</v>
      </c>
      <c r="E137" s="73">
        <f t="shared" si="18"/>
        <v>-416</v>
      </c>
      <c r="F137" s="53">
        <f t="shared" si="19"/>
        <v>-0.1527165932452276</v>
      </c>
      <c r="G137" s="49"/>
      <c r="L137" s="69"/>
    </row>
    <row r="138" spans="1:12" ht="12.9" customHeight="1" x14ac:dyDescent="0.3">
      <c r="A138" s="50">
        <v>11</v>
      </c>
      <c r="B138" s="484" t="s">
        <v>159</v>
      </c>
      <c r="C138" s="551">
        <v>1493</v>
      </c>
      <c r="D138" s="549">
        <v>1267</v>
      </c>
      <c r="E138" s="73">
        <f t="shared" si="18"/>
        <v>-226</v>
      </c>
      <c r="F138" s="53">
        <f t="shared" si="19"/>
        <v>-0.15137307434695244</v>
      </c>
      <c r="G138" s="49"/>
      <c r="L138" s="69"/>
    </row>
    <row r="139" spans="1:12" ht="12.9" customHeight="1" x14ac:dyDescent="0.3">
      <c r="A139" s="50">
        <v>12</v>
      </c>
      <c r="B139" s="484" t="s">
        <v>306</v>
      </c>
      <c r="C139" s="551">
        <v>747</v>
      </c>
      <c r="D139" s="549">
        <v>634</v>
      </c>
      <c r="E139" s="73">
        <f t="shared" si="18"/>
        <v>-113</v>
      </c>
      <c r="F139" s="53">
        <f t="shared" si="19"/>
        <v>-0.15127175368139223</v>
      </c>
      <c r="G139" s="49" t="s">
        <v>15</v>
      </c>
      <c r="L139" s="69"/>
    </row>
    <row r="140" spans="1:12" ht="12.9" customHeight="1" x14ac:dyDescent="0.3">
      <c r="A140" s="50">
        <v>13</v>
      </c>
      <c r="B140" s="484" t="s">
        <v>215</v>
      </c>
      <c r="C140" s="551">
        <v>3082</v>
      </c>
      <c r="D140" s="549">
        <v>2611</v>
      </c>
      <c r="E140" s="73">
        <f t="shared" si="18"/>
        <v>-471</v>
      </c>
      <c r="F140" s="53">
        <f t="shared" si="19"/>
        <v>-0.15282284231018819</v>
      </c>
      <c r="G140" s="49"/>
      <c r="L140" s="69"/>
    </row>
    <row r="141" spans="1:12" ht="12.9" customHeight="1" x14ac:dyDescent="0.3">
      <c r="A141" s="50">
        <v>14</v>
      </c>
      <c r="B141" s="484" t="s">
        <v>307</v>
      </c>
      <c r="C141" s="551">
        <v>1650</v>
      </c>
      <c r="D141" s="549">
        <v>1400</v>
      </c>
      <c r="E141" s="73">
        <f t="shared" si="18"/>
        <v>-250</v>
      </c>
      <c r="F141" s="53">
        <f t="shared" si="19"/>
        <v>-0.15151515151515152</v>
      </c>
      <c r="G141" s="49"/>
      <c r="L141" s="69"/>
    </row>
    <row r="142" spans="1:12" ht="12.9" customHeight="1" x14ac:dyDescent="0.3">
      <c r="A142" s="50">
        <v>15</v>
      </c>
      <c r="B142" s="484" t="s">
        <v>161</v>
      </c>
      <c r="C142" s="551">
        <v>840</v>
      </c>
      <c r="D142" s="549">
        <v>713</v>
      </c>
      <c r="E142" s="73">
        <f t="shared" si="18"/>
        <v>-127</v>
      </c>
      <c r="F142" s="53">
        <f t="shared" si="19"/>
        <v>-0.15119047619047618</v>
      </c>
      <c r="G142" s="49"/>
      <c r="L142" s="69"/>
    </row>
    <row r="143" spans="1:12" ht="12.9" customHeight="1" x14ac:dyDescent="0.3">
      <c r="A143" s="50">
        <v>16</v>
      </c>
      <c r="B143" s="484" t="s">
        <v>308</v>
      </c>
      <c r="C143" s="551">
        <v>798</v>
      </c>
      <c r="D143" s="549">
        <v>674</v>
      </c>
      <c r="E143" s="73">
        <f t="shared" si="18"/>
        <v>-124</v>
      </c>
      <c r="F143" s="53">
        <f t="shared" si="19"/>
        <v>-0.15538847117794485</v>
      </c>
      <c r="G143" s="49"/>
      <c r="L143" s="69"/>
    </row>
    <row r="144" spans="1:12" ht="12.9" customHeight="1" x14ac:dyDescent="0.3">
      <c r="A144" s="43"/>
      <c r="B144" s="62" t="s">
        <v>33</v>
      </c>
      <c r="C144" s="552">
        <v>38584</v>
      </c>
      <c r="D144" s="550">
        <v>32693</v>
      </c>
      <c r="E144" s="74">
        <f>D144-C144</f>
        <v>-5891</v>
      </c>
      <c r="F144" s="56">
        <f>E144/C144</f>
        <v>-0.15267986730250882</v>
      </c>
      <c r="G144" s="49"/>
      <c r="L144" s="69"/>
    </row>
    <row r="145" spans="1:14" ht="12.9" customHeight="1" x14ac:dyDescent="0.3">
      <c r="A145" s="63"/>
      <c r="B145" s="58"/>
      <c r="C145" s="75"/>
      <c r="D145" s="76"/>
      <c r="E145" s="77"/>
      <c r="F145" s="61"/>
      <c r="G145" s="49"/>
      <c r="L145" s="69"/>
    </row>
    <row r="146" spans="1:14" ht="12.9" customHeight="1" x14ac:dyDescent="0.3">
      <c r="A146" s="654" t="s">
        <v>238</v>
      </c>
      <c r="B146" s="654"/>
      <c r="C146" s="654"/>
      <c r="D146" s="654"/>
      <c r="E146" s="654"/>
      <c r="F146" s="654"/>
      <c r="G146" s="654"/>
    </row>
    <row r="147" spans="1:14" ht="56.25" customHeight="1" x14ac:dyDescent="0.3">
      <c r="A147" s="1" t="s">
        <v>26</v>
      </c>
      <c r="B147" s="1" t="s">
        <v>27</v>
      </c>
      <c r="C147" s="1" t="s">
        <v>239</v>
      </c>
      <c r="D147" s="1" t="s">
        <v>170</v>
      </c>
      <c r="E147" s="2" t="s">
        <v>5</v>
      </c>
      <c r="F147" s="1" t="s">
        <v>34</v>
      </c>
      <c r="G147" s="49"/>
    </row>
    <row r="148" spans="1:14" x14ac:dyDescent="0.3">
      <c r="A148" s="1">
        <v>1</v>
      </c>
      <c r="B148" s="1">
        <v>2</v>
      </c>
      <c r="C148" s="1">
        <v>3</v>
      </c>
      <c r="D148" s="1">
        <v>4</v>
      </c>
      <c r="E148" s="1" t="s">
        <v>35</v>
      </c>
      <c r="F148" s="1">
        <v>6</v>
      </c>
      <c r="G148" s="49"/>
    </row>
    <row r="149" spans="1:14" x14ac:dyDescent="0.3">
      <c r="A149" s="50">
        <v>1</v>
      </c>
      <c r="B149" s="485" t="s">
        <v>153</v>
      </c>
      <c r="C149" s="553">
        <v>10498</v>
      </c>
      <c r="D149" s="555">
        <v>9927</v>
      </c>
      <c r="E149" s="40">
        <f t="shared" ref="E149:E155" si="20">D149-C149</f>
        <v>-571</v>
      </c>
      <c r="F149" s="53">
        <f t="shared" ref="F149:F155" si="21">E149/C149</f>
        <v>-5.439131263097733E-2</v>
      </c>
      <c r="G149" s="49"/>
    </row>
    <row r="150" spans="1:14" x14ac:dyDescent="0.3">
      <c r="A150" s="50">
        <v>2</v>
      </c>
      <c r="B150" s="485" t="s">
        <v>154</v>
      </c>
      <c r="C150" s="553">
        <v>11075</v>
      </c>
      <c r="D150" s="555">
        <v>10473</v>
      </c>
      <c r="E150" s="40">
        <f t="shared" si="20"/>
        <v>-602</v>
      </c>
      <c r="F150" s="53">
        <f t="shared" si="21"/>
        <v>-5.4356659142212188E-2</v>
      </c>
      <c r="G150" s="49"/>
    </row>
    <row r="151" spans="1:14" x14ac:dyDescent="0.3">
      <c r="A151" s="50">
        <v>3</v>
      </c>
      <c r="B151" s="485" t="s">
        <v>302</v>
      </c>
      <c r="C151" s="553">
        <v>5076</v>
      </c>
      <c r="D151" s="555">
        <v>4800</v>
      </c>
      <c r="E151" s="40">
        <f t="shared" si="20"/>
        <v>-276</v>
      </c>
      <c r="F151" s="53">
        <f t="shared" si="21"/>
        <v>-5.4373522458628844E-2</v>
      </c>
      <c r="G151" s="49"/>
    </row>
    <row r="152" spans="1:14" x14ac:dyDescent="0.3">
      <c r="A152" s="50">
        <v>4</v>
      </c>
      <c r="B152" s="485" t="s">
        <v>155</v>
      </c>
      <c r="C152" s="553">
        <v>10114</v>
      </c>
      <c r="D152" s="555">
        <v>9564</v>
      </c>
      <c r="E152" s="40">
        <f t="shared" si="20"/>
        <v>-550</v>
      </c>
      <c r="F152" s="53">
        <f t="shared" si="21"/>
        <v>-5.4380067233537673E-2</v>
      </c>
      <c r="G152" s="49"/>
    </row>
    <row r="153" spans="1:14" x14ac:dyDescent="0.3">
      <c r="A153" s="50">
        <v>5</v>
      </c>
      <c r="B153" s="485" t="s">
        <v>303</v>
      </c>
      <c r="C153" s="553">
        <v>3938</v>
      </c>
      <c r="D153" s="555">
        <v>3724</v>
      </c>
      <c r="E153" s="40">
        <f t="shared" si="20"/>
        <v>-214</v>
      </c>
      <c r="F153" s="53">
        <f t="shared" si="21"/>
        <v>-5.4342305738953781E-2</v>
      </c>
      <c r="G153" s="49"/>
    </row>
    <row r="154" spans="1:14" x14ac:dyDescent="0.3">
      <c r="A154" s="50">
        <v>6</v>
      </c>
      <c r="B154" s="485" t="s">
        <v>156</v>
      </c>
      <c r="C154" s="553">
        <v>7935</v>
      </c>
      <c r="D154" s="555">
        <v>7504</v>
      </c>
      <c r="E154" s="40">
        <f t="shared" si="20"/>
        <v>-431</v>
      </c>
      <c r="F154" s="53">
        <f t="shared" si="21"/>
        <v>-5.4316320100819153E-2</v>
      </c>
      <c r="G154" s="49"/>
    </row>
    <row r="155" spans="1:14" ht="12.9" customHeight="1" x14ac:dyDescent="0.3">
      <c r="A155" s="50">
        <v>7</v>
      </c>
      <c r="B155" s="485" t="s">
        <v>157</v>
      </c>
      <c r="C155" s="553">
        <v>8091</v>
      </c>
      <c r="D155" s="555">
        <v>7651</v>
      </c>
      <c r="E155" s="40">
        <f t="shared" si="20"/>
        <v>-440</v>
      </c>
      <c r="F155" s="53">
        <f t="shared" si="21"/>
        <v>-5.4381411444815224E-2</v>
      </c>
      <c r="G155" s="49"/>
    </row>
    <row r="156" spans="1:14" ht="12.9" customHeight="1" x14ac:dyDescent="0.3">
      <c r="A156" s="50">
        <v>8</v>
      </c>
      <c r="B156" s="485" t="s">
        <v>304</v>
      </c>
      <c r="C156" s="553">
        <v>5004</v>
      </c>
      <c r="D156" s="555">
        <v>4732</v>
      </c>
      <c r="E156" s="40">
        <f t="shared" ref="E156:E164" si="22">D156-C156</f>
        <v>-272</v>
      </c>
      <c r="F156" s="53">
        <f t="shared" ref="F156:F164" si="23">E156/C156</f>
        <v>-5.4356514788169462E-2</v>
      </c>
      <c r="G156" s="49"/>
      <c r="L156" s="69"/>
      <c r="N156" s="49"/>
    </row>
    <row r="157" spans="1:14" ht="12.9" customHeight="1" x14ac:dyDescent="0.3">
      <c r="A157" s="50">
        <v>9</v>
      </c>
      <c r="B157" s="485" t="s">
        <v>158</v>
      </c>
      <c r="C157" s="553">
        <v>11892</v>
      </c>
      <c r="D157" s="555">
        <v>11245</v>
      </c>
      <c r="E157" s="40">
        <f t="shared" si="22"/>
        <v>-647</v>
      </c>
      <c r="F157" s="53">
        <f t="shared" si="23"/>
        <v>-5.4406323578876557E-2</v>
      </c>
      <c r="G157" s="49"/>
      <c r="L157" s="69"/>
      <c r="N157" s="49"/>
    </row>
    <row r="158" spans="1:14" ht="12.9" customHeight="1" x14ac:dyDescent="0.3">
      <c r="A158" s="50">
        <v>10</v>
      </c>
      <c r="B158" s="485" t="s">
        <v>305</v>
      </c>
      <c r="C158" s="553">
        <v>13152</v>
      </c>
      <c r="D158" s="555">
        <v>12437</v>
      </c>
      <c r="E158" s="40">
        <f t="shared" si="22"/>
        <v>-715</v>
      </c>
      <c r="F158" s="53">
        <f t="shared" si="23"/>
        <v>-5.4364355231143552E-2</v>
      </c>
      <c r="G158" s="49"/>
      <c r="L158" s="69"/>
      <c r="N158" s="49"/>
    </row>
    <row r="159" spans="1:14" ht="12.9" customHeight="1" x14ac:dyDescent="0.3">
      <c r="A159" s="50">
        <v>11</v>
      </c>
      <c r="B159" s="485" t="s">
        <v>159</v>
      </c>
      <c r="C159" s="553">
        <v>6322</v>
      </c>
      <c r="D159" s="555">
        <v>5978</v>
      </c>
      <c r="E159" s="40">
        <f t="shared" si="22"/>
        <v>-344</v>
      </c>
      <c r="F159" s="53">
        <f t="shared" si="23"/>
        <v>-5.4413160392280925E-2</v>
      </c>
      <c r="G159" s="49"/>
      <c r="L159" s="69"/>
      <c r="N159" s="49"/>
    </row>
    <row r="160" spans="1:14" ht="12.9" customHeight="1" x14ac:dyDescent="0.3">
      <c r="A160" s="50">
        <v>12</v>
      </c>
      <c r="B160" s="485" t="s">
        <v>306</v>
      </c>
      <c r="C160" s="553">
        <v>3205</v>
      </c>
      <c r="D160" s="555">
        <v>3031</v>
      </c>
      <c r="E160" s="40">
        <f t="shared" si="22"/>
        <v>-174</v>
      </c>
      <c r="F160" s="53">
        <f t="shared" si="23"/>
        <v>-5.4290171606864272E-2</v>
      </c>
      <c r="G160" s="49"/>
      <c r="L160" s="69"/>
      <c r="N160" s="49"/>
    </row>
    <row r="161" spans="1:14" ht="12.9" customHeight="1" x14ac:dyDescent="0.3">
      <c r="A161" s="50">
        <v>13</v>
      </c>
      <c r="B161" s="485" t="s">
        <v>215</v>
      </c>
      <c r="C161" s="553">
        <v>12991</v>
      </c>
      <c r="D161" s="555">
        <v>12285</v>
      </c>
      <c r="E161" s="40">
        <f t="shared" si="22"/>
        <v>-706</v>
      </c>
      <c r="F161" s="53">
        <f t="shared" si="23"/>
        <v>-5.4345315987991687E-2</v>
      </c>
      <c r="G161" s="49"/>
      <c r="L161" s="69"/>
      <c r="N161" s="49"/>
    </row>
    <row r="162" spans="1:14" ht="12.9" customHeight="1" x14ac:dyDescent="0.3">
      <c r="A162" s="50">
        <v>14</v>
      </c>
      <c r="B162" s="485" t="s">
        <v>307</v>
      </c>
      <c r="C162" s="553">
        <v>4095</v>
      </c>
      <c r="D162" s="555">
        <v>3872</v>
      </c>
      <c r="E162" s="40">
        <f t="shared" si="22"/>
        <v>-223</v>
      </c>
      <c r="F162" s="53">
        <f t="shared" si="23"/>
        <v>-5.4456654456654457E-2</v>
      </c>
      <c r="G162" s="49"/>
      <c r="L162" s="69"/>
      <c r="N162" s="49"/>
    </row>
    <row r="163" spans="1:14" ht="12.9" customHeight="1" x14ac:dyDescent="0.3">
      <c r="A163" s="50">
        <v>15</v>
      </c>
      <c r="B163" s="485" t="s">
        <v>161</v>
      </c>
      <c r="C163" s="553">
        <v>5246</v>
      </c>
      <c r="D163" s="555">
        <v>4961</v>
      </c>
      <c r="E163" s="40">
        <f t="shared" si="22"/>
        <v>-285</v>
      </c>
      <c r="F163" s="53">
        <f t="shared" si="23"/>
        <v>-5.4327106366755626E-2</v>
      </c>
      <c r="G163" s="49"/>
      <c r="L163" s="69"/>
      <c r="N163" s="49"/>
    </row>
    <row r="164" spans="1:14" ht="12.9" customHeight="1" x14ac:dyDescent="0.3">
      <c r="A164" s="50">
        <v>16</v>
      </c>
      <c r="B164" s="485" t="s">
        <v>308</v>
      </c>
      <c r="C164" s="553">
        <v>2961</v>
      </c>
      <c r="D164" s="555">
        <v>2800</v>
      </c>
      <c r="E164" s="40">
        <f t="shared" si="22"/>
        <v>-161</v>
      </c>
      <c r="F164" s="53">
        <f t="shared" si="23"/>
        <v>-5.4373522458628844E-2</v>
      </c>
      <c r="G164" s="49"/>
      <c r="L164" s="69"/>
      <c r="N164" s="49"/>
    </row>
    <row r="165" spans="1:14" s="17" customFormat="1" ht="12.9" customHeight="1" x14ac:dyDescent="0.3">
      <c r="A165" s="70"/>
      <c r="B165" s="62" t="s">
        <v>33</v>
      </c>
      <c r="C165" s="554">
        <v>121595</v>
      </c>
      <c r="D165" s="556">
        <v>114984</v>
      </c>
      <c r="E165" s="32">
        <f>D165-C165</f>
        <v>-6611</v>
      </c>
      <c r="F165" s="56">
        <f>E165/C165</f>
        <v>-5.436901188371232E-2</v>
      </c>
      <c r="G165" s="71"/>
      <c r="J165" s="41">
        <f>C165+C186</f>
        <v>155574</v>
      </c>
      <c r="K165" s="8"/>
      <c r="L165" s="69"/>
      <c r="N165" s="49"/>
    </row>
    <row r="166" spans="1:14" ht="12.9" customHeight="1" x14ac:dyDescent="0.3">
      <c r="A166" s="57"/>
      <c r="B166" s="72"/>
      <c r="C166" s="60"/>
      <c r="D166" s="60"/>
      <c r="E166" s="60"/>
      <c r="F166" s="61"/>
      <c r="G166" s="49"/>
    </row>
    <row r="167" spans="1:14" ht="12.9" customHeight="1" x14ac:dyDescent="0.3">
      <c r="A167" s="654" t="s">
        <v>240</v>
      </c>
      <c r="B167" s="654"/>
      <c r="C167" s="654"/>
      <c r="D167" s="654"/>
      <c r="E167" s="654"/>
      <c r="F167" s="654"/>
      <c r="G167" s="49"/>
    </row>
    <row r="168" spans="1:14" ht="66" customHeight="1" x14ac:dyDescent="0.3">
      <c r="A168" s="1" t="s">
        <v>26</v>
      </c>
      <c r="B168" s="1" t="s">
        <v>27</v>
      </c>
      <c r="C168" s="1" t="s">
        <v>239</v>
      </c>
      <c r="D168" s="1" t="s">
        <v>170</v>
      </c>
      <c r="E168" s="2" t="s">
        <v>5</v>
      </c>
      <c r="F168" s="1" t="s">
        <v>34</v>
      </c>
      <c r="G168" s="49"/>
    </row>
    <row r="169" spans="1:14" ht="12.9" customHeight="1" x14ac:dyDescent="0.3">
      <c r="A169" s="50">
        <v>1</v>
      </c>
      <c r="B169" s="50">
        <v>2</v>
      </c>
      <c r="C169" s="50">
        <v>3</v>
      </c>
      <c r="D169" s="50">
        <v>4</v>
      </c>
      <c r="E169" s="50" t="s">
        <v>35</v>
      </c>
      <c r="F169" s="50">
        <v>6</v>
      </c>
      <c r="G169" s="49"/>
    </row>
    <row r="170" spans="1:14" ht="12.9" customHeight="1" x14ac:dyDescent="0.3">
      <c r="A170" s="50">
        <v>1</v>
      </c>
      <c r="B170" s="486" t="s">
        <v>153</v>
      </c>
      <c r="C170" s="559">
        <v>4629</v>
      </c>
      <c r="D170" s="557">
        <v>4580</v>
      </c>
      <c r="E170" s="73">
        <f t="shared" ref="E170:E177" si="24">D170-C170</f>
        <v>-49</v>
      </c>
      <c r="F170" s="53">
        <f t="shared" ref="F170:F178" si="25">E170/C170</f>
        <v>-1.058543961978829E-2</v>
      </c>
      <c r="G170" s="49"/>
    </row>
    <row r="171" spans="1:14" ht="12.9" customHeight="1" x14ac:dyDescent="0.3">
      <c r="A171" s="50">
        <v>2</v>
      </c>
      <c r="B171" s="486" t="s">
        <v>154</v>
      </c>
      <c r="C171" s="559">
        <v>4720</v>
      </c>
      <c r="D171" s="557">
        <v>4581</v>
      </c>
      <c r="E171" s="73">
        <f t="shared" si="24"/>
        <v>-139</v>
      </c>
      <c r="F171" s="53">
        <f t="shared" si="25"/>
        <v>-2.9449152542372882E-2</v>
      </c>
      <c r="G171" s="49"/>
    </row>
    <row r="172" spans="1:14" ht="12.9" customHeight="1" x14ac:dyDescent="0.3">
      <c r="A172" s="50">
        <v>3</v>
      </c>
      <c r="B172" s="486" t="s">
        <v>302</v>
      </c>
      <c r="C172" s="559">
        <v>1554</v>
      </c>
      <c r="D172" s="557">
        <v>1508</v>
      </c>
      <c r="E172" s="73">
        <f t="shared" si="24"/>
        <v>-46</v>
      </c>
      <c r="F172" s="53">
        <f t="shared" si="25"/>
        <v>-2.9601029601029602E-2</v>
      </c>
      <c r="G172" s="49"/>
    </row>
    <row r="173" spans="1:14" ht="12.9" customHeight="1" x14ac:dyDescent="0.3">
      <c r="A173" s="50">
        <v>4</v>
      </c>
      <c r="B173" s="486" t="s">
        <v>155</v>
      </c>
      <c r="C173" s="559">
        <v>4007</v>
      </c>
      <c r="D173" s="557">
        <v>3855</v>
      </c>
      <c r="E173" s="73">
        <f t="shared" si="24"/>
        <v>-152</v>
      </c>
      <c r="F173" s="53">
        <f t="shared" si="25"/>
        <v>-3.7933616171699526E-2</v>
      </c>
      <c r="G173" s="49"/>
    </row>
    <row r="174" spans="1:14" ht="12.9" customHeight="1" x14ac:dyDescent="0.3">
      <c r="A174" s="50">
        <v>5</v>
      </c>
      <c r="B174" s="486" t="s">
        <v>303</v>
      </c>
      <c r="C174" s="559">
        <v>1716</v>
      </c>
      <c r="D174" s="557">
        <v>1634</v>
      </c>
      <c r="E174" s="73">
        <f t="shared" si="24"/>
        <v>-82</v>
      </c>
      <c r="F174" s="53">
        <f t="shared" si="25"/>
        <v>-4.7785547785547784E-2</v>
      </c>
      <c r="G174" s="49"/>
    </row>
    <row r="175" spans="1:14" ht="12.9" customHeight="1" x14ac:dyDescent="0.3">
      <c r="A175" s="50">
        <v>6</v>
      </c>
      <c r="B175" s="486" t="s">
        <v>156</v>
      </c>
      <c r="C175" s="559">
        <v>2827</v>
      </c>
      <c r="D175" s="557">
        <v>2668</v>
      </c>
      <c r="E175" s="73">
        <f t="shared" si="24"/>
        <v>-159</v>
      </c>
      <c r="F175" s="53">
        <f t="shared" si="25"/>
        <v>-5.6243367527414219E-2</v>
      </c>
      <c r="G175" s="49"/>
    </row>
    <row r="176" spans="1:14" ht="12.9" customHeight="1" x14ac:dyDescent="0.3">
      <c r="A176" s="50">
        <v>7</v>
      </c>
      <c r="B176" s="486" t="s">
        <v>157</v>
      </c>
      <c r="C176" s="559">
        <v>1973</v>
      </c>
      <c r="D176" s="557">
        <v>1971</v>
      </c>
      <c r="E176" s="73">
        <f t="shared" si="24"/>
        <v>-2</v>
      </c>
      <c r="F176" s="53">
        <f t="shared" si="25"/>
        <v>-1.0136847440446021E-3</v>
      </c>
      <c r="G176" s="49"/>
    </row>
    <row r="177" spans="1:15" ht="12.9" customHeight="1" x14ac:dyDescent="0.3">
      <c r="A177" s="50">
        <v>8</v>
      </c>
      <c r="B177" s="486" t="s">
        <v>304</v>
      </c>
      <c r="C177" s="559">
        <v>1058</v>
      </c>
      <c r="D177" s="557">
        <v>1057</v>
      </c>
      <c r="E177" s="73">
        <f t="shared" si="24"/>
        <v>-1</v>
      </c>
      <c r="F177" s="53">
        <f t="shared" si="25"/>
        <v>-9.4517958412098301E-4</v>
      </c>
      <c r="G177" s="49"/>
      <c r="L177" s="69"/>
    </row>
    <row r="178" spans="1:15" ht="12.9" customHeight="1" x14ac:dyDescent="0.3">
      <c r="A178" s="50">
        <v>9</v>
      </c>
      <c r="B178" s="486" t="s">
        <v>158</v>
      </c>
      <c r="C178" s="559">
        <v>1511</v>
      </c>
      <c r="D178" s="557">
        <v>1391</v>
      </c>
      <c r="E178" s="73">
        <f t="shared" ref="E178:E185" si="26">D178-C178</f>
        <v>-120</v>
      </c>
      <c r="F178" s="53">
        <f t="shared" si="25"/>
        <v>-7.9417604235605566E-2</v>
      </c>
      <c r="G178" s="49"/>
      <c r="L178" s="69"/>
    </row>
    <row r="179" spans="1:15" ht="12.9" customHeight="1" x14ac:dyDescent="0.3">
      <c r="A179" s="50">
        <v>10</v>
      </c>
      <c r="B179" s="486" t="s">
        <v>305</v>
      </c>
      <c r="C179" s="559">
        <v>2399</v>
      </c>
      <c r="D179" s="557">
        <v>2208</v>
      </c>
      <c r="E179" s="73">
        <f t="shared" si="26"/>
        <v>-191</v>
      </c>
      <c r="F179" s="53">
        <f t="shared" ref="F179:F185" si="27">E179/C179</f>
        <v>-7.9616506877865784E-2</v>
      </c>
      <c r="G179" s="49"/>
      <c r="L179" s="69"/>
    </row>
    <row r="180" spans="1:15" ht="12.9" customHeight="1" x14ac:dyDescent="0.3">
      <c r="A180" s="50">
        <v>11</v>
      </c>
      <c r="B180" s="486" t="s">
        <v>159</v>
      </c>
      <c r="C180" s="559">
        <v>1317</v>
      </c>
      <c r="D180" s="557">
        <v>1260</v>
      </c>
      <c r="E180" s="73">
        <f t="shared" si="26"/>
        <v>-57</v>
      </c>
      <c r="F180" s="53">
        <f t="shared" si="27"/>
        <v>-4.328018223234624E-2</v>
      </c>
      <c r="G180" s="49"/>
      <c r="L180" s="69"/>
    </row>
    <row r="181" spans="1:15" ht="12.9" customHeight="1" x14ac:dyDescent="0.3">
      <c r="A181" s="50">
        <v>12</v>
      </c>
      <c r="B181" s="486" t="s">
        <v>306</v>
      </c>
      <c r="C181" s="559">
        <v>659</v>
      </c>
      <c r="D181" s="557">
        <v>631</v>
      </c>
      <c r="E181" s="73">
        <f t="shared" si="26"/>
        <v>-28</v>
      </c>
      <c r="F181" s="53">
        <f t="shared" si="27"/>
        <v>-4.2488619119878605E-2</v>
      </c>
      <c r="G181" s="49"/>
      <c r="L181" s="69"/>
    </row>
    <row r="182" spans="1:15" ht="12.9" customHeight="1" x14ac:dyDescent="0.3">
      <c r="A182" s="50">
        <v>13</v>
      </c>
      <c r="B182" s="486" t="s">
        <v>215</v>
      </c>
      <c r="C182" s="559">
        <v>2714</v>
      </c>
      <c r="D182" s="557">
        <v>2585</v>
      </c>
      <c r="E182" s="73">
        <f t="shared" si="26"/>
        <v>-129</v>
      </c>
      <c r="F182" s="53">
        <f t="shared" si="27"/>
        <v>-4.7531319086219603E-2</v>
      </c>
      <c r="G182" s="49"/>
      <c r="L182" s="69"/>
    </row>
    <row r="183" spans="1:15" ht="12.9" customHeight="1" x14ac:dyDescent="0.3">
      <c r="A183" s="50">
        <v>14</v>
      </c>
      <c r="B183" s="486" t="s">
        <v>307</v>
      </c>
      <c r="C183" s="559">
        <v>1455</v>
      </c>
      <c r="D183" s="557">
        <v>1386</v>
      </c>
      <c r="E183" s="73">
        <f t="shared" si="26"/>
        <v>-69</v>
      </c>
      <c r="F183" s="53">
        <f t="shared" si="27"/>
        <v>-4.7422680412371132E-2</v>
      </c>
      <c r="G183" s="49"/>
      <c r="L183" s="69"/>
    </row>
    <row r="184" spans="1:15" ht="12.9" customHeight="1" x14ac:dyDescent="0.3">
      <c r="A184" s="50">
        <v>15</v>
      </c>
      <c r="B184" s="486" t="s">
        <v>161</v>
      </c>
      <c r="C184" s="559">
        <v>741</v>
      </c>
      <c r="D184" s="557">
        <v>709</v>
      </c>
      <c r="E184" s="73">
        <f t="shared" si="26"/>
        <v>-32</v>
      </c>
      <c r="F184" s="53">
        <f t="shared" si="27"/>
        <v>-4.3184885290148446E-2</v>
      </c>
      <c r="G184" s="49"/>
      <c r="L184" s="69"/>
    </row>
    <row r="185" spans="1:15" ht="12.9" customHeight="1" x14ac:dyDescent="0.3">
      <c r="A185" s="50">
        <v>16</v>
      </c>
      <c r="B185" s="486" t="s">
        <v>308</v>
      </c>
      <c r="C185" s="559">
        <v>699</v>
      </c>
      <c r="D185" s="557">
        <v>669</v>
      </c>
      <c r="E185" s="73">
        <f t="shared" si="26"/>
        <v>-30</v>
      </c>
      <c r="F185" s="53">
        <f t="shared" si="27"/>
        <v>-4.2918454935622317E-2</v>
      </c>
      <c r="G185" s="49"/>
      <c r="L185" s="69"/>
    </row>
    <row r="186" spans="1:15" ht="12.9" customHeight="1" x14ac:dyDescent="0.3">
      <c r="A186" s="43"/>
      <c r="B186" s="62" t="s">
        <v>33</v>
      </c>
      <c r="C186" s="560">
        <v>33979</v>
      </c>
      <c r="D186" s="558">
        <v>32693</v>
      </c>
      <c r="E186" s="74">
        <f>D186-C186</f>
        <v>-1286</v>
      </c>
      <c r="F186" s="56">
        <f>E186/C186</f>
        <v>-3.7846905441596281E-2</v>
      </c>
      <c r="G186" s="49"/>
      <c r="L186" s="69"/>
    </row>
    <row r="187" spans="1:15" ht="12.9" customHeight="1" x14ac:dyDescent="0.3">
      <c r="A187" s="57"/>
      <c r="B187" s="72"/>
      <c r="C187" s="60"/>
      <c r="D187" s="78"/>
      <c r="E187" s="60"/>
      <c r="F187" s="61"/>
      <c r="G187" s="49"/>
    </row>
    <row r="188" spans="1:15" ht="14.5" thickBot="1" x14ac:dyDescent="0.35">
      <c r="A188" s="3" t="s">
        <v>242</v>
      </c>
      <c r="B188" s="79"/>
      <c r="C188" s="79"/>
      <c r="D188" s="79"/>
      <c r="E188" s="79"/>
      <c r="F188" s="79"/>
      <c r="G188" s="79"/>
      <c r="H188" s="79"/>
    </row>
    <row r="189" spans="1:15" ht="57.75" customHeight="1" thickBot="1" x14ac:dyDescent="0.35">
      <c r="A189" s="5" t="s">
        <v>36</v>
      </c>
      <c r="B189" s="5" t="s">
        <v>37</v>
      </c>
      <c r="C189" s="80" t="s">
        <v>241</v>
      </c>
      <c r="D189" s="80" t="s">
        <v>243</v>
      </c>
      <c r="E189" s="5" t="s">
        <v>38</v>
      </c>
      <c r="F189" s="81"/>
      <c r="J189" s="640" t="s">
        <v>165</v>
      </c>
      <c r="K189" s="641"/>
      <c r="L189" s="642"/>
      <c r="M189" s="640" t="s">
        <v>166</v>
      </c>
      <c r="N189" s="641"/>
      <c r="O189" s="642"/>
    </row>
    <row r="190" spans="1:15" x14ac:dyDescent="0.3">
      <c r="A190" s="477">
        <v>1</v>
      </c>
      <c r="B190" s="477">
        <v>2</v>
      </c>
      <c r="C190" s="80">
        <v>3</v>
      </c>
      <c r="D190" s="80">
        <v>4</v>
      </c>
      <c r="E190" s="477">
        <v>5</v>
      </c>
      <c r="F190" s="81"/>
      <c r="J190" s="475"/>
      <c r="K190" s="475"/>
      <c r="L190" s="475"/>
      <c r="M190" s="475"/>
      <c r="N190" s="475"/>
      <c r="O190" s="475"/>
    </row>
    <row r="191" spans="1:15" x14ac:dyDescent="0.3">
      <c r="A191" s="50">
        <v>1</v>
      </c>
      <c r="B191" s="487" t="s">
        <v>153</v>
      </c>
      <c r="C191" s="516">
        <v>3433829</v>
      </c>
      <c r="D191" s="73">
        <v>2452050</v>
      </c>
      <c r="E191" s="84">
        <f t="shared" ref="E191:E207" si="28">D191/C191</f>
        <v>0.71408622852215409</v>
      </c>
      <c r="F191" s="81"/>
      <c r="J191" s="473"/>
      <c r="K191" s="473"/>
      <c r="L191" s="473"/>
      <c r="M191" s="473"/>
      <c r="N191" s="473"/>
      <c r="O191" s="473"/>
    </row>
    <row r="192" spans="1:15" x14ac:dyDescent="0.3">
      <c r="A192" s="50">
        <v>2</v>
      </c>
      <c r="B192" s="487" t="s">
        <v>154</v>
      </c>
      <c r="C192" s="516">
        <v>3585465</v>
      </c>
      <c r="D192" s="73">
        <v>2744220</v>
      </c>
      <c r="E192" s="84">
        <f t="shared" si="28"/>
        <v>0.76537352895649513</v>
      </c>
      <c r="F192" s="81"/>
      <c r="J192" s="473"/>
      <c r="K192" s="473"/>
      <c r="L192" s="473"/>
      <c r="M192" s="473"/>
      <c r="N192" s="473"/>
      <c r="O192" s="473"/>
    </row>
    <row r="193" spans="1:31" x14ac:dyDescent="0.3">
      <c r="A193" s="50">
        <v>3</v>
      </c>
      <c r="B193" s="487" t="s">
        <v>302</v>
      </c>
      <c r="C193" s="516">
        <v>1505010</v>
      </c>
      <c r="D193" s="73">
        <v>1230518</v>
      </c>
      <c r="E193" s="84">
        <f t="shared" si="28"/>
        <v>0.81761450090032628</v>
      </c>
      <c r="F193" s="81"/>
      <c r="J193" s="473"/>
      <c r="K193" s="473"/>
      <c r="L193" s="473"/>
      <c r="M193" s="473"/>
      <c r="N193" s="473"/>
      <c r="O193" s="473"/>
    </row>
    <row r="194" spans="1:31" x14ac:dyDescent="0.3">
      <c r="A194" s="50">
        <v>4</v>
      </c>
      <c r="B194" s="487" t="s">
        <v>155</v>
      </c>
      <c r="C194" s="516">
        <v>3205467</v>
      </c>
      <c r="D194" s="73">
        <v>2572076</v>
      </c>
      <c r="E194" s="84">
        <f t="shared" si="28"/>
        <v>0.80240289480440763</v>
      </c>
      <c r="F194" s="81"/>
      <c r="J194" s="473"/>
      <c r="K194" s="473"/>
      <c r="L194" s="473"/>
      <c r="M194" s="473"/>
      <c r="N194" s="473"/>
      <c r="O194" s="473"/>
    </row>
    <row r="195" spans="1:31" x14ac:dyDescent="0.3">
      <c r="A195" s="50">
        <v>5</v>
      </c>
      <c r="B195" s="487" t="s">
        <v>303</v>
      </c>
      <c r="C195" s="516">
        <v>1283458</v>
      </c>
      <c r="D195" s="73">
        <v>1037260</v>
      </c>
      <c r="E195" s="84">
        <f t="shared" si="28"/>
        <v>0.80817603692524409</v>
      </c>
      <c r="F195" s="81"/>
      <c r="J195" s="473"/>
      <c r="K195" s="473"/>
      <c r="L195" s="473"/>
      <c r="M195" s="473"/>
      <c r="N195" s="473"/>
      <c r="O195" s="473"/>
    </row>
    <row r="196" spans="1:31" x14ac:dyDescent="0.3">
      <c r="A196" s="50">
        <v>6</v>
      </c>
      <c r="B196" s="487" t="s">
        <v>156</v>
      </c>
      <c r="C196" s="516">
        <v>2442974</v>
      </c>
      <c r="D196" s="73">
        <v>2219655</v>
      </c>
      <c r="E196" s="84">
        <f t="shared" si="28"/>
        <v>0.90858723834146415</v>
      </c>
      <c r="F196" s="81"/>
      <c r="J196" s="473"/>
      <c r="K196" s="473"/>
      <c r="L196" s="473"/>
      <c r="M196" s="473"/>
      <c r="N196" s="473"/>
      <c r="O196" s="473"/>
    </row>
    <row r="197" spans="1:31" x14ac:dyDescent="0.3">
      <c r="A197" s="50">
        <v>7</v>
      </c>
      <c r="B197" s="487" t="s">
        <v>157</v>
      </c>
      <c r="C197" s="516">
        <v>2284528</v>
      </c>
      <c r="D197" s="73">
        <v>1947066</v>
      </c>
      <c r="E197" s="84">
        <f t="shared" si="28"/>
        <v>0.85228371024561744</v>
      </c>
      <c r="F197" s="81"/>
      <c r="J197" s="473"/>
      <c r="K197" s="473"/>
      <c r="L197" s="473"/>
      <c r="M197" s="473"/>
      <c r="N197" s="473"/>
      <c r="O197" s="473"/>
    </row>
    <row r="198" spans="1:31" x14ac:dyDescent="0.3">
      <c r="A198" s="50">
        <v>8</v>
      </c>
      <c r="B198" s="487" t="s">
        <v>304</v>
      </c>
      <c r="C198" s="516">
        <v>1376074</v>
      </c>
      <c r="D198" s="73">
        <v>1201762</v>
      </c>
      <c r="E198" s="84">
        <f t="shared" si="28"/>
        <v>0.87332657982056194</v>
      </c>
      <c r="F198" s="81"/>
      <c r="J198" s="473"/>
      <c r="K198" s="473"/>
      <c r="L198" s="473"/>
      <c r="M198" s="473"/>
      <c r="N198" s="473"/>
      <c r="O198" s="473"/>
    </row>
    <row r="199" spans="1:31" ht="13.5" customHeight="1" thickBot="1" x14ac:dyDescent="0.35">
      <c r="A199" s="50">
        <v>9</v>
      </c>
      <c r="B199" s="487" t="s">
        <v>158</v>
      </c>
      <c r="C199" s="515">
        <v>3042481</v>
      </c>
      <c r="D199" s="73">
        <v>3209662</v>
      </c>
      <c r="E199" s="84">
        <f t="shared" si="28"/>
        <v>1.0549489051862608</v>
      </c>
      <c r="F199" s="81"/>
      <c r="I199" s="83"/>
      <c r="J199" s="83" t="s">
        <v>39</v>
      </c>
      <c r="K199" s="83" t="s">
        <v>162</v>
      </c>
      <c r="L199" s="83"/>
      <c r="M199" s="8" t="s">
        <v>71</v>
      </c>
      <c r="N199" s="8" t="s">
        <v>167</v>
      </c>
      <c r="S199" s="8" t="s">
        <v>71</v>
      </c>
      <c r="T199" s="8" t="s">
        <v>72</v>
      </c>
      <c r="V199" s="8" t="s">
        <v>11</v>
      </c>
    </row>
    <row r="200" spans="1:31" ht="13.5" customHeight="1" thickBot="1" x14ac:dyDescent="0.35">
      <c r="A200" s="50">
        <v>10</v>
      </c>
      <c r="B200" s="487" t="s">
        <v>305</v>
      </c>
      <c r="C200" s="73">
        <v>3530077</v>
      </c>
      <c r="D200" s="73">
        <v>3726086</v>
      </c>
      <c r="E200" s="84">
        <f t="shared" si="28"/>
        <v>1.0555254177175173</v>
      </c>
      <c r="H200" s="85"/>
      <c r="I200" s="386" t="s">
        <v>153</v>
      </c>
      <c r="J200" s="517">
        <v>2383046</v>
      </c>
      <c r="K200" s="561">
        <v>1050783</v>
      </c>
      <c r="L200" s="86">
        <f t="shared" ref="L200:L216" si="29">J200+K200</f>
        <v>3433829</v>
      </c>
      <c r="M200" s="598">
        <v>1499685</v>
      </c>
      <c r="N200" s="600">
        <v>952365</v>
      </c>
      <c r="O200" s="87">
        <f t="shared" ref="O200:O216" si="30">M200+N200</f>
        <v>2452050</v>
      </c>
      <c r="P200" s="88"/>
      <c r="Q200" s="41"/>
      <c r="S200" s="8">
        <v>2064203.7761882935</v>
      </c>
      <c r="T200" s="89">
        <v>764569.31024726981</v>
      </c>
      <c r="U200" s="89">
        <f>S200+T200</f>
        <v>2828773.0864355634</v>
      </c>
      <c r="AC200" s="8">
        <f>SUM(Y200:AB200)</f>
        <v>0</v>
      </c>
      <c r="AE200" s="8">
        <f t="shared" ref="AE200:AE207" si="31">V200+AC200</f>
        <v>0</v>
      </c>
    </row>
    <row r="201" spans="1:31" ht="13.5" customHeight="1" thickBot="1" x14ac:dyDescent="0.35">
      <c r="A201" s="50">
        <v>11</v>
      </c>
      <c r="B201" s="487" t="s">
        <v>159</v>
      </c>
      <c r="C201" s="73">
        <v>1734053</v>
      </c>
      <c r="D201" s="73">
        <v>1770928</v>
      </c>
      <c r="E201" s="84">
        <f t="shared" si="28"/>
        <v>1.0212652093102115</v>
      </c>
      <c r="H201" s="85"/>
      <c r="I201" s="386" t="s">
        <v>154</v>
      </c>
      <c r="J201" s="517">
        <v>2514025</v>
      </c>
      <c r="K201" s="561">
        <v>1071440</v>
      </c>
      <c r="L201" s="86">
        <f t="shared" si="29"/>
        <v>3585465</v>
      </c>
      <c r="M201" s="598">
        <v>1773132</v>
      </c>
      <c r="N201" s="600">
        <v>971088</v>
      </c>
      <c r="O201" s="87">
        <f t="shared" si="30"/>
        <v>2744220</v>
      </c>
      <c r="P201" s="88"/>
      <c r="Q201" s="41"/>
      <c r="S201" s="8">
        <v>3584514.6367057161</v>
      </c>
      <c r="T201" s="89">
        <v>1016800.0888360776</v>
      </c>
      <c r="U201" s="89">
        <f t="shared" ref="U201:U207" si="32">S201+T201</f>
        <v>4601314.7255417937</v>
      </c>
      <c r="AC201" s="8">
        <f t="shared" ref="AC201:AC207" si="33">SUM(Y201:AB201)</f>
        <v>0</v>
      </c>
      <c r="AE201" s="8">
        <f t="shared" si="31"/>
        <v>0</v>
      </c>
    </row>
    <row r="202" spans="1:31" ht="13.5" customHeight="1" thickBot="1" x14ac:dyDescent="0.35">
      <c r="A202" s="50">
        <v>12</v>
      </c>
      <c r="B202" s="487" t="s">
        <v>306</v>
      </c>
      <c r="C202" s="73">
        <v>877128</v>
      </c>
      <c r="D202" s="73">
        <v>898022</v>
      </c>
      <c r="E202" s="84">
        <f t="shared" si="28"/>
        <v>1.0238209246540984</v>
      </c>
      <c r="H202" s="85"/>
      <c r="I202" s="386" t="s">
        <v>155</v>
      </c>
      <c r="J202" s="517">
        <v>1152252</v>
      </c>
      <c r="K202" s="561">
        <v>352758</v>
      </c>
      <c r="L202" s="86">
        <f t="shared" si="29"/>
        <v>1505010</v>
      </c>
      <c r="M202" s="598">
        <v>910800</v>
      </c>
      <c r="N202" s="600">
        <v>319718</v>
      </c>
      <c r="O202" s="87">
        <f t="shared" si="30"/>
        <v>1230518</v>
      </c>
      <c r="P202" s="88"/>
      <c r="Q202" s="41"/>
      <c r="S202" s="8">
        <v>2792549.7538668169</v>
      </c>
      <c r="T202" s="89">
        <v>986465.35732473258</v>
      </c>
      <c r="U202" s="89">
        <f t="shared" si="32"/>
        <v>3779015.1111915493</v>
      </c>
      <c r="AC202" s="8">
        <f t="shared" si="33"/>
        <v>0</v>
      </c>
      <c r="AE202" s="8">
        <f t="shared" si="31"/>
        <v>0</v>
      </c>
    </row>
    <row r="203" spans="1:31" ht="13.5" customHeight="1" thickBot="1" x14ac:dyDescent="0.35">
      <c r="A203" s="50">
        <v>13</v>
      </c>
      <c r="B203" s="487" t="s">
        <v>215</v>
      </c>
      <c r="C203" s="73">
        <v>3565035</v>
      </c>
      <c r="D203" s="73">
        <v>3397385</v>
      </c>
      <c r="E203" s="84">
        <f t="shared" si="28"/>
        <v>0.95297381372132395</v>
      </c>
      <c r="H203" s="85"/>
      <c r="I203" s="386" t="s">
        <v>156</v>
      </c>
      <c r="J203" s="517">
        <v>2295878</v>
      </c>
      <c r="K203" s="561">
        <v>909589</v>
      </c>
      <c r="L203" s="86">
        <f t="shared" si="29"/>
        <v>3205467</v>
      </c>
      <c r="M203" s="598">
        <v>1747680.0000000002</v>
      </c>
      <c r="N203" s="600">
        <v>824396</v>
      </c>
      <c r="O203" s="87">
        <f t="shared" si="30"/>
        <v>2572076</v>
      </c>
      <c r="P203" s="88"/>
      <c r="Q203" s="41"/>
      <c r="S203" s="8">
        <v>1874460.739572118</v>
      </c>
      <c r="T203" s="89">
        <v>634012.64810728224</v>
      </c>
      <c r="U203" s="89">
        <f t="shared" si="32"/>
        <v>2508473.3876794004</v>
      </c>
      <c r="AC203" s="8">
        <f t="shared" si="33"/>
        <v>0</v>
      </c>
      <c r="AE203" s="8">
        <f t="shared" si="31"/>
        <v>0</v>
      </c>
    </row>
    <row r="204" spans="1:31" ht="13.5" customHeight="1" thickBot="1" x14ac:dyDescent="0.35">
      <c r="A204" s="50">
        <v>14</v>
      </c>
      <c r="B204" s="487" t="s">
        <v>307</v>
      </c>
      <c r="C204" s="73">
        <v>1259850</v>
      </c>
      <c r="D204" s="73">
        <v>1067500</v>
      </c>
      <c r="E204" s="84">
        <f t="shared" si="28"/>
        <v>0.84732309401912931</v>
      </c>
      <c r="H204" s="85"/>
      <c r="I204" s="386" t="s">
        <v>157</v>
      </c>
      <c r="J204" s="517">
        <v>893926</v>
      </c>
      <c r="K204" s="561">
        <v>389532</v>
      </c>
      <c r="L204" s="86">
        <f t="shared" si="29"/>
        <v>1283458</v>
      </c>
      <c r="M204" s="598">
        <v>684212</v>
      </c>
      <c r="N204" s="600">
        <v>353048</v>
      </c>
      <c r="O204" s="87">
        <f t="shared" si="30"/>
        <v>1037260</v>
      </c>
      <c r="P204" s="88"/>
      <c r="Q204" s="41"/>
      <c r="S204" s="8">
        <v>3058301.3730159574</v>
      </c>
      <c r="T204" s="89">
        <v>621778.19838171219</v>
      </c>
      <c r="U204" s="89">
        <f t="shared" si="32"/>
        <v>3680079.5713976696</v>
      </c>
      <c r="AC204" s="8">
        <f t="shared" si="33"/>
        <v>0</v>
      </c>
      <c r="AE204" s="8">
        <f t="shared" si="31"/>
        <v>0</v>
      </c>
    </row>
    <row r="205" spans="1:31" ht="13.5" customHeight="1" thickBot="1" x14ac:dyDescent="0.35">
      <c r="A205" s="50">
        <v>15</v>
      </c>
      <c r="B205" s="487" t="s">
        <v>161</v>
      </c>
      <c r="C205" s="73">
        <v>1359049</v>
      </c>
      <c r="D205" s="73">
        <v>1467523</v>
      </c>
      <c r="E205" s="84">
        <f t="shared" si="28"/>
        <v>1.0798161067040262</v>
      </c>
      <c r="H205" s="85"/>
      <c r="I205" s="386" t="s">
        <v>158</v>
      </c>
      <c r="J205" s="517">
        <v>1801245</v>
      </c>
      <c r="K205" s="561">
        <v>641729</v>
      </c>
      <c r="L205" s="86">
        <f t="shared" si="29"/>
        <v>2442974</v>
      </c>
      <c r="M205" s="598">
        <v>1638031</v>
      </c>
      <c r="N205" s="600">
        <v>581624</v>
      </c>
      <c r="O205" s="87">
        <f t="shared" si="30"/>
        <v>2219655</v>
      </c>
      <c r="P205" s="88"/>
      <c r="Q205" s="41"/>
      <c r="S205" s="8">
        <v>5214522.8654208984</v>
      </c>
      <c r="T205" s="89">
        <v>600661.2029649748</v>
      </c>
      <c r="U205" s="89">
        <f t="shared" si="32"/>
        <v>5815184.068385873</v>
      </c>
      <c r="AC205" s="8">
        <f t="shared" si="33"/>
        <v>0</v>
      </c>
      <c r="AE205" s="8">
        <f t="shared" si="31"/>
        <v>0</v>
      </c>
    </row>
    <row r="206" spans="1:31" ht="13.5" customHeight="1" thickBot="1" x14ac:dyDescent="0.35">
      <c r="A206" s="50">
        <v>16</v>
      </c>
      <c r="B206" s="487" t="s">
        <v>308</v>
      </c>
      <c r="C206" s="73">
        <v>830820</v>
      </c>
      <c r="D206" s="73">
        <v>821141</v>
      </c>
      <c r="E206" s="84">
        <f t="shared" si="28"/>
        <v>0.98835006379239787</v>
      </c>
      <c r="H206" s="85"/>
      <c r="I206" s="386" t="s">
        <v>159</v>
      </c>
      <c r="J206" s="517">
        <v>1836657</v>
      </c>
      <c r="K206" s="561">
        <v>447871</v>
      </c>
      <c r="L206" s="86">
        <f t="shared" si="29"/>
        <v>2284528</v>
      </c>
      <c r="M206" s="598">
        <v>1541143</v>
      </c>
      <c r="N206" s="600">
        <v>405923</v>
      </c>
      <c r="O206" s="87">
        <f t="shared" si="30"/>
        <v>1947066</v>
      </c>
      <c r="P206" s="88"/>
      <c r="Q206" s="41"/>
      <c r="S206" s="8">
        <v>3094356.7262687744</v>
      </c>
      <c r="T206" s="89">
        <v>285917.4141345555</v>
      </c>
      <c r="U206" s="89">
        <f t="shared" si="32"/>
        <v>3380274.1404033299</v>
      </c>
      <c r="AC206" s="8">
        <f t="shared" si="33"/>
        <v>0</v>
      </c>
      <c r="AE206" s="8">
        <f t="shared" si="31"/>
        <v>0</v>
      </c>
    </row>
    <row r="207" spans="1:31" s="17" customFormat="1" ht="13.5" customHeight="1" thickBot="1" x14ac:dyDescent="0.35">
      <c r="A207" s="70"/>
      <c r="B207" s="62" t="s">
        <v>33</v>
      </c>
      <c r="C207" s="74">
        <v>35315298</v>
      </c>
      <c r="D207" s="535">
        <v>31762854</v>
      </c>
      <c r="E207" s="91">
        <f t="shared" si="28"/>
        <v>0.89940778639330754</v>
      </c>
      <c r="H207" s="92"/>
      <c r="I207" s="93"/>
      <c r="J207" s="517">
        <v>1135908</v>
      </c>
      <c r="K207" s="561">
        <v>240166</v>
      </c>
      <c r="L207" s="86">
        <f t="shared" si="29"/>
        <v>1376074</v>
      </c>
      <c r="M207" s="598">
        <v>984090</v>
      </c>
      <c r="N207" s="600">
        <v>217672</v>
      </c>
      <c r="O207" s="87">
        <f t="shared" si="30"/>
        <v>1201762</v>
      </c>
      <c r="P207" s="387">
        <f>O207/L207</f>
        <v>0.87332657982056194</v>
      </c>
      <c r="Q207" s="41"/>
      <c r="R207" s="8"/>
      <c r="S207" s="17">
        <v>26118831.999999996</v>
      </c>
      <c r="T207" s="94">
        <v>5923820</v>
      </c>
      <c r="U207" s="89">
        <f t="shared" si="32"/>
        <v>32042651.999999996</v>
      </c>
      <c r="V207" s="8"/>
      <c r="AC207" s="8">
        <f t="shared" si="33"/>
        <v>0</v>
      </c>
      <c r="AE207" s="8">
        <f t="shared" si="31"/>
        <v>0</v>
      </c>
    </row>
    <row r="208" spans="1:31" ht="15.75" customHeight="1" thickBot="1" x14ac:dyDescent="0.35">
      <c r="A208" s="17" t="s">
        <v>202</v>
      </c>
      <c r="J208" s="517">
        <v>2699484</v>
      </c>
      <c r="K208" s="561">
        <v>342997</v>
      </c>
      <c r="L208" s="86">
        <f t="shared" si="29"/>
        <v>3042481</v>
      </c>
      <c r="M208" s="598">
        <v>2898790</v>
      </c>
      <c r="N208" s="600">
        <v>310872</v>
      </c>
      <c r="O208" s="87">
        <f t="shared" si="30"/>
        <v>3209662</v>
      </c>
    </row>
    <row r="209" spans="1:16" ht="14.5" thickBot="1" x14ac:dyDescent="0.35">
      <c r="A209" s="17"/>
      <c r="J209" s="517">
        <v>2985504</v>
      </c>
      <c r="K209" s="561">
        <v>544573</v>
      </c>
      <c r="L209" s="86">
        <f t="shared" si="29"/>
        <v>3530077</v>
      </c>
      <c r="M209" s="598">
        <v>3232518</v>
      </c>
      <c r="N209" s="600">
        <v>493568</v>
      </c>
      <c r="O209" s="87">
        <f t="shared" si="30"/>
        <v>3726086</v>
      </c>
    </row>
    <row r="210" spans="1:16" ht="14.5" thickBot="1" x14ac:dyDescent="0.35">
      <c r="A210" s="17" t="s">
        <v>244</v>
      </c>
      <c r="J210" s="517">
        <v>1435094</v>
      </c>
      <c r="K210" s="561">
        <v>298959</v>
      </c>
      <c r="L210" s="86">
        <f t="shared" si="29"/>
        <v>1734053</v>
      </c>
      <c r="M210" s="598">
        <v>1499970</v>
      </c>
      <c r="N210" s="600">
        <v>270958</v>
      </c>
      <c r="O210" s="87">
        <f t="shared" si="30"/>
        <v>1770928</v>
      </c>
    </row>
    <row r="211" spans="1:16" ht="33.75" customHeight="1" thickBot="1" x14ac:dyDescent="0.35">
      <c r="A211" s="1" t="s">
        <v>26</v>
      </c>
      <c r="B211" s="1"/>
      <c r="C211" s="95" t="s">
        <v>41</v>
      </c>
      <c r="D211" s="95" t="s">
        <v>42</v>
      </c>
      <c r="E211" s="95" t="s">
        <v>5</v>
      </c>
      <c r="F211" s="95" t="s">
        <v>34</v>
      </c>
      <c r="J211" s="517">
        <v>727535</v>
      </c>
      <c r="K211" s="561">
        <v>149593</v>
      </c>
      <c r="L211" s="86">
        <f t="shared" si="29"/>
        <v>877128</v>
      </c>
      <c r="M211" s="598">
        <v>762440</v>
      </c>
      <c r="N211" s="600">
        <v>135582</v>
      </c>
      <c r="O211" s="87">
        <f t="shared" si="30"/>
        <v>898022</v>
      </c>
    </row>
    <row r="212" spans="1:16" ht="16.5" customHeight="1" thickBot="1" x14ac:dyDescent="0.35">
      <c r="A212" s="26">
        <v>1</v>
      </c>
      <c r="B212" s="26">
        <v>2</v>
      </c>
      <c r="C212" s="96">
        <v>3</v>
      </c>
      <c r="D212" s="96">
        <v>4</v>
      </c>
      <c r="E212" s="96" t="s">
        <v>43</v>
      </c>
      <c r="F212" s="96">
        <v>6</v>
      </c>
      <c r="J212" s="517">
        <v>2948957</v>
      </c>
      <c r="K212" s="561">
        <v>616078</v>
      </c>
      <c r="L212" s="86">
        <f t="shared" si="29"/>
        <v>3565035</v>
      </c>
      <c r="M212" s="598">
        <v>2839010</v>
      </c>
      <c r="N212" s="600">
        <v>558375</v>
      </c>
      <c r="O212" s="87">
        <f t="shared" si="30"/>
        <v>3397385</v>
      </c>
    </row>
    <row r="213" spans="1:16" ht="27" customHeight="1" thickBot="1" x14ac:dyDescent="0.35">
      <c r="A213" s="44">
        <v>1</v>
      </c>
      <c r="B213" s="27" t="s">
        <v>245</v>
      </c>
      <c r="C213" s="536">
        <v>836</v>
      </c>
      <c r="D213" s="536">
        <v>836</v>
      </c>
      <c r="E213" s="98">
        <f>D213-C213</f>
        <v>0</v>
      </c>
      <c r="F213" s="99">
        <f>E213/C213</f>
        <v>0</v>
      </c>
      <c r="I213" s="388"/>
      <c r="J213" s="517">
        <v>929565</v>
      </c>
      <c r="K213" s="561">
        <v>330285</v>
      </c>
      <c r="L213" s="86">
        <f t="shared" si="29"/>
        <v>1259850</v>
      </c>
      <c r="M213" s="598">
        <v>768150</v>
      </c>
      <c r="N213" s="600">
        <v>299350</v>
      </c>
      <c r="O213" s="87">
        <f t="shared" si="30"/>
        <v>1067500</v>
      </c>
    </row>
    <row r="214" spans="1:16" ht="29" thickBot="1" x14ac:dyDescent="0.4">
      <c r="A214" s="44">
        <v>2</v>
      </c>
      <c r="B214" s="27" t="s">
        <v>246</v>
      </c>
      <c r="C214" s="465">
        <v>3917.19</v>
      </c>
      <c r="D214" s="465">
        <v>3917.2</v>
      </c>
      <c r="E214" s="98">
        <f>D214-C214</f>
        <v>9.9999999997635314E-3</v>
      </c>
      <c r="F214" s="101">
        <f>E214/C214</f>
        <v>2.5528503850371137E-6</v>
      </c>
      <c r="H214" s="8" t="s">
        <v>15</v>
      </c>
      <c r="J214" s="517">
        <v>1190842</v>
      </c>
      <c r="K214" s="561">
        <v>168207</v>
      </c>
      <c r="L214" s="86">
        <f t="shared" si="29"/>
        <v>1359049</v>
      </c>
      <c r="M214" s="598">
        <v>1315070</v>
      </c>
      <c r="N214" s="600">
        <v>152453</v>
      </c>
      <c r="O214" s="87">
        <f t="shared" si="30"/>
        <v>1467523</v>
      </c>
    </row>
    <row r="215" spans="1:16" ht="29" thickBot="1" x14ac:dyDescent="0.4">
      <c r="A215" s="44">
        <v>3</v>
      </c>
      <c r="B215" s="27" t="s">
        <v>247</v>
      </c>
      <c r="C215" s="464">
        <v>3081.2</v>
      </c>
      <c r="D215" s="464">
        <v>3081.2</v>
      </c>
      <c r="E215" s="102">
        <v>0</v>
      </c>
      <c r="F215" s="101">
        <v>0</v>
      </c>
      <c r="J215" s="517">
        <v>672147</v>
      </c>
      <c r="K215" s="561">
        <v>158673</v>
      </c>
      <c r="L215" s="86">
        <f t="shared" si="29"/>
        <v>830820</v>
      </c>
      <c r="M215" s="598">
        <v>677330</v>
      </c>
      <c r="N215" s="600">
        <v>143811</v>
      </c>
      <c r="O215" s="87">
        <f t="shared" si="30"/>
        <v>821141</v>
      </c>
    </row>
    <row r="216" spans="1:16" x14ac:dyDescent="0.3">
      <c r="A216" s="103"/>
      <c r="F216" s="104"/>
      <c r="J216" s="518">
        <v>27602065</v>
      </c>
      <c r="K216" s="562">
        <v>7713233</v>
      </c>
      <c r="L216" s="86">
        <f t="shared" si="29"/>
        <v>35315298</v>
      </c>
      <c r="M216" s="599">
        <v>24772051</v>
      </c>
      <c r="N216" s="601">
        <v>6990803</v>
      </c>
      <c r="O216" s="87">
        <f t="shared" si="30"/>
        <v>31762854</v>
      </c>
    </row>
    <row r="217" spans="1:16" x14ac:dyDescent="0.3">
      <c r="A217" s="105" t="s">
        <v>44</v>
      </c>
      <c r="B217" s="106"/>
      <c r="C217" s="106"/>
      <c r="D217" s="106"/>
      <c r="E217" s="107"/>
      <c r="F217" s="106"/>
    </row>
    <row r="218" spans="1:16" x14ac:dyDescent="0.3">
      <c r="A218" s="106"/>
      <c r="B218" s="106"/>
      <c r="C218" s="106"/>
      <c r="D218" s="106"/>
      <c r="E218" s="107"/>
      <c r="F218" s="106"/>
    </row>
    <row r="219" spans="1:16" x14ac:dyDescent="0.3">
      <c r="A219" s="17" t="s">
        <v>248</v>
      </c>
      <c r="B219" s="79"/>
      <c r="C219" s="108"/>
      <c r="D219" s="79"/>
      <c r="E219" s="79"/>
      <c r="F219" s="79"/>
      <c r="G219" s="79"/>
    </row>
    <row r="220" spans="1:16" ht="6" customHeight="1" x14ac:dyDescent="0.3">
      <c r="A220" s="17"/>
      <c r="B220" s="79"/>
      <c r="C220" s="108"/>
      <c r="D220" s="79"/>
      <c r="E220" s="79"/>
      <c r="F220" s="79"/>
      <c r="G220" s="79"/>
    </row>
    <row r="221" spans="1:16" x14ac:dyDescent="0.3">
      <c r="A221" s="79"/>
      <c r="B221" s="79"/>
      <c r="C221" s="79"/>
      <c r="D221" s="79"/>
      <c r="E221" s="109" t="s">
        <v>203</v>
      </c>
    </row>
    <row r="222" spans="1:16" ht="49.5" customHeight="1" thickBot="1" x14ac:dyDescent="0.35">
      <c r="A222" s="4" t="s">
        <v>45</v>
      </c>
      <c r="B222" s="4" t="s">
        <v>46</v>
      </c>
      <c r="C222" s="5" t="s">
        <v>249</v>
      </c>
      <c r="D222" s="5" t="s">
        <v>298</v>
      </c>
      <c r="E222" s="5" t="s">
        <v>250</v>
      </c>
      <c r="F222" s="6"/>
      <c r="G222" s="7"/>
      <c r="I222" s="610" t="s">
        <v>49</v>
      </c>
      <c r="J222" s="610"/>
      <c r="K222" s="610"/>
      <c r="L222" s="658"/>
      <c r="M222" s="658"/>
      <c r="N222" s="639" t="s">
        <v>145</v>
      </c>
      <c r="O222" s="639"/>
      <c r="P222" s="639"/>
    </row>
    <row r="223" spans="1:16" s="113" customFormat="1" ht="14.5" thickBot="1" x14ac:dyDescent="0.35">
      <c r="A223" s="110">
        <v>1</v>
      </c>
      <c r="B223" s="110">
        <v>2</v>
      </c>
      <c r="C223" s="111">
        <v>3</v>
      </c>
      <c r="D223" s="111">
        <v>4</v>
      </c>
      <c r="E223" s="111">
        <v>5</v>
      </c>
      <c r="F223" s="112"/>
      <c r="G223" s="112"/>
      <c r="I223" s="114" t="s">
        <v>71</v>
      </c>
      <c r="J223" s="115" t="s">
        <v>40</v>
      </c>
      <c r="K223" s="116"/>
      <c r="L223" s="117"/>
      <c r="M223" s="114" t="s">
        <v>71</v>
      </c>
      <c r="N223" s="118" t="s">
        <v>40</v>
      </c>
      <c r="O223" s="119"/>
      <c r="P223" s="120"/>
    </row>
    <row r="224" spans="1:16" s="113" customFormat="1" ht="14.5" thickBot="1" x14ac:dyDescent="0.35">
      <c r="A224" s="50">
        <v>1</v>
      </c>
      <c r="B224" s="488" t="s">
        <v>153</v>
      </c>
      <c r="C224" s="147">
        <v>395.95572768512767</v>
      </c>
      <c r="D224" s="147">
        <v>81.517679139296504</v>
      </c>
      <c r="E224" s="123">
        <f t="shared" ref="E224:E240" si="34">D224/C224</f>
        <v>0.20587574175494963</v>
      </c>
      <c r="F224" s="112"/>
      <c r="G224" s="112"/>
      <c r="I224" s="563">
        <v>238.30490217525391</v>
      </c>
      <c r="J224" s="565">
        <v>157.65082550987375</v>
      </c>
      <c r="K224" s="126">
        <f>I224+J224</f>
        <v>395.95572768512767</v>
      </c>
      <c r="L224" s="117"/>
      <c r="M224" s="114">
        <v>56.023723755088611</v>
      </c>
      <c r="N224" s="118">
        <v>25.493955384207897</v>
      </c>
      <c r="O224" s="127">
        <f t="shared" ref="O224:O232" si="35">SUM(M224:N224)</f>
        <v>81.517679139296504</v>
      </c>
      <c r="P224" s="120"/>
    </row>
    <row r="225" spans="1:16" s="113" customFormat="1" ht="14.5" thickBot="1" x14ac:dyDescent="0.35">
      <c r="A225" s="50">
        <v>2</v>
      </c>
      <c r="B225" s="488" t="s">
        <v>154</v>
      </c>
      <c r="C225" s="147">
        <v>412.28838045411061</v>
      </c>
      <c r="D225" s="147">
        <v>85.119996785179097</v>
      </c>
      <c r="E225" s="123">
        <f t="shared" si="34"/>
        <v>0.20645742354277505</v>
      </c>
      <c r="F225" s="112"/>
      <c r="G225" s="112"/>
      <c r="I225" s="563">
        <v>251.4028187836671</v>
      </c>
      <c r="J225" s="565">
        <v>160.88556167044351</v>
      </c>
      <c r="K225" s="126">
        <f t="shared" ref="K225:K240" si="36">I225+J225</f>
        <v>412.28838045411061</v>
      </c>
      <c r="L225" s="117"/>
      <c r="M225" s="114">
        <v>59.102947284016608</v>
      </c>
      <c r="N225" s="118">
        <v>26.017049501162482</v>
      </c>
      <c r="O225" s="127">
        <f t="shared" si="35"/>
        <v>85.119996785179097</v>
      </c>
      <c r="P225" s="120"/>
    </row>
    <row r="226" spans="1:16" s="113" customFormat="1" ht="14.5" thickBot="1" x14ac:dyDescent="0.35">
      <c r="A226" s="50">
        <v>3</v>
      </c>
      <c r="B226" s="488" t="s">
        <v>302</v>
      </c>
      <c r="C226" s="147">
        <v>168.10476986971662</v>
      </c>
      <c r="D226" s="147">
        <v>35.639840728531333</v>
      </c>
      <c r="E226" s="123">
        <f t="shared" si="34"/>
        <v>0.2120096934557697</v>
      </c>
      <c r="F226" s="112"/>
      <c r="G226" s="112"/>
      <c r="I226" s="563">
        <v>115.22534610798142</v>
      </c>
      <c r="J226" s="565">
        <v>52.87942376173519</v>
      </c>
      <c r="K226" s="126">
        <f t="shared" si="36"/>
        <v>168.10476986971662</v>
      </c>
      <c r="L226" s="117"/>
      <c r="M226" s="114">
        <v>27.088628479789463</v>
      </c>
      <c r="N226" s="118">
        <v>8.5512122487418711</v>
      </c>
      <c r="O226" s="127">
        <f t="shared" si="35"/>
        <v>35.639840728531333</v>
      </c>
      <c r="P226" s="120"/>
    </row>
    <row r="227" spans="1:16" s="113" customFormat="1" ht="14.5" thickBot="1" x14ac:dyDescent="0.35">
      <c r="A227" s="50">
        <v>4</v>
      </c>
      <c r="B227" s="488" t="s">
        <v>155</v>
      </c>
      <c r="C227" s="147">
        <v>366.02585738956833</v>
      </c>
      <c r="D227" s="147">
        <v>76.038025036385321</v>
      </c>
      <c r="E227" s="123">
        <f t="shared" si="34"/>
        <v>0.20773949026081126</v>
      </c>
      <c r="F227" s="112"/>
      <c r="G227" s="112"/>
      <c r="I227" s="563">
        <v>229.58809112216787</v>
      </c>
      <c r="J227" s="565">
        <v>136.43776626740046</v>
      </c>
      <c r="K227" s="126">
        <f t="shared" si="36"/>
        <v>366.02585738956833</v>
      </c>
      <c r="L227" s="117"/>
      <c r="M227" s="114">
        <v>53.974465808627002</v>
      </c>
      <c r="N227" s="118">
        <v>22.063559227758322</v>
      </c>
      <c r="O227" s="127">
        <f t="shared" si="35"/>
        <v>76.038025036385321</v>
      </c>
      <c r="P227" s="120"/>
    </row>
    <row r="228" spans="1:16" s="113" customFormat="1" ht="14.5" thickBot="1" x14ac:dyDescent="0.35">
      <c r="A228" s="50">
        <v>5</v>
      </c>
      <c r="B228" s="488" t="s">
        <v>303</v>
      </c>
      <c r="C228" s="147">
        <v>147.92441293085216</v>
      </c>
      <c r="D228" s="147">
        <v>30.480817559649431</v>
      </c>
      <c r="E228" s="123">
        <f t="shared" si="34"/>
        <v>0.20605670798840897</v>
      </c>
      <c r="F228" s="112"/>
      <c r="G228" s="112"/>
      <c r="I228" s="563">
        <v>89.392713351700309</v>
      </c>
      <c r="J228" s="565">
        <v>58.531699579151834</v>
      </c>
      <c r="K228" s="126">
        <f t="shared" si="36"/>
        <v>147.92441293085216</v>
      </c>
      <c r="L228" s="117"/>
      <c r="M228" s="114">
        <v>21.015567169702699</v>
      </c>
      <c r="N228" s="118">
        <v>9.465250389946732</v>
      </c>
      <c r="O228" s="127">
        <f t="shared" si="35"/>
        <v>30.480817559649431</v>
      </c>
      <c r="P228" s="120"/>
    </row>
    <row r="229" spans="1:16" s="113" customFormat="1" ht="14.5" thickBot="1" x14ac:dyDescent="0.35">
      <c r="A229" s="50">
        <v>6</v>
      </c>
      <c r="B229" s="488" t="s">
        <v>156</v>
      </c>
      <c r="C229" s="147">
        <v>276.38366656935307</v>
      </c>
      <c r="D229" s="147">
        <v>57.912173954100503</v>
      </c>
      <c r="E229" s="123">
        <f t="shared" si="34"/>
        <v>0.20953544278843475</v>
      </c>
      <c r="F229" s="112"/>
      <c r="G229" s="112"/>
      <c r="I229" s="563">
        <v>180.12472840166129</v>
      </c>
      <c r="J229" s="565">
        <v>96.258938167691809</v>
      </c>
      <c r="K229" s="126">
        <f t="shared" si="36"/>
        <v>276.38366656935307</v>
      </c>
      <c r="L229" s="117"/>
      <c r="M229" s="114">
        <v>42.345994284304453</v>
      </c>
      <c r="N229" s="118">
        <v>15.566179669796051</v>
      </c>
      <c r="O229" s="127">
        <f t="shared" si="35"/>
        <v>57.912173954100503</v>
      </c>
      <c r="P229" s="120"/>
    </row>
    <row r="230" spans="1:16" s="113" customFormat="1" ht="14.5" thickBot="1" x14ac:dyDescent="0.35">
      <c r="A230" s="50">
        <v>7</v>
      </c>
      <c r="B230" s="488" t="s">
        <v>157</v>
      </c>
      <c r="C230" s="147">
        <v>250.74414590589782</v>
      </c>
      <c r="D230" s="147">
        <v>54.025825434533864</v>
      </c>
      <c r="E230" s="123">
        <f t="shared" si="34"/>
        <v>0.21546196119294167</v>
      </c>
      <c r="F230" s="112"/>
      <c r="G230" s="112"/>
      <c r="I230" s="563">
        <v>183.66593289197746</v>
      </c>
      <c r="J230" s="565">
        <v>67.078213013920362</v>
      </c>
      <c r="K230" s="126">
        <f t="shared" si="36"/>
        <v>250.74414590589782</v>
      </c>
      <c r="L230" s="117"/>
      <c r="M230" s="114">
        <v>43.178505325054481</v>
      </c>
      <c r="N230" s="118">
        <v>10.847320109479385</v>
      </c>
      <c r="O230" s="127">
        <f t="shared" si="35"/>
        <v>54.025825434533864</v>
      </c>
      <c r="P230" s="120"/>
    </row>
    <row r="231" spans="1:16" s="113" customFormat="1" x14ac:dyDescent="0.3">
      <c r="A231" s="50">
        <v>8</v>
      </c>
      <c r="B231" s="488" t="s">
        <v>304</v>
      </c>
      <c r="C231" s="122">
        <v>149.58164005365663</v>
      </c>
      <c r="D231" s="476">
        <v>32.52450294768056</v>
      </c>
      <c r="E231" s="123">
        <f t="shared" si="34"/>
        <v>0.21743646436831185</v>
      </c>
      <c r="F231" s="124"/>
      <c r="G231" s="124"/>
      <c r="H231" s="125"/>
      <c r="I231" s="563">
        <v>113.59094403552778</v>
      </c>
      <c r="J231" s="565">
        <v>35.990696018128844</v>
      </c>
      <c r="K231" s="126">
        <f t="shared" si="36"/>
        <v>149.58164005365663</v>
      </c>
      <c r="L231" s="117"/>
      <c r="M231" s="466">
        <v>26.704392614827913</v>
      </c>
      <c r="N231" s="468">
        <v>5.8201103328526447</v>
      </c>
      <c r="O231" s="127">
        <f t="shared" si="35"/>
        <v>32.52450294768056</v>
      </c>
      <c r="P231" s="120"/>
    </row>
    <row r="232" spans="1:16" s="113" customFormat="1" x14ac:dyDescent="0.3">
      <c r="A232" s="50">
        <v>9</v>
      </c>
      <c r="B232" s="488" t="s">
        <v>158</v>
      </c>
      <c r="C232" s="122">
        <v>321.39807218047918</v>
      </c>
      <c r="D232" s="476">
        <v>71.782906615992431</v>
      </c>
      <c r="E232" s="123">
        <f t="shared" si="34"/>
        <v>0.22334579087233344</v>
      </c>
      <c r="F232" s="124"/>
      <c r="G232" s="124"/>
      <c r="H232" s="125"/>
      <c r="I232" s="563">
        <v>269.94874230025903</v>
      </c>
      <c r="J232" s="565">
        <v>51.449329880220134</v>
      </c>
      <c r="K232" s="126">
        <f t="shared" si="36"/>
        <v>321.39807218047918</v>
      </c>
      <c r="L232" s="117"/>
      <c r="M232" s="389">
        <v>63.462957029483114</v>
      </c>
      <c r="N232" s="458">
        <v>8.3199495865093152</v>
      </c>
      <c r="O232" s="127">
        <f t="shared" si="35"/>
        <v>71.782906615992431</v>
      </c>
      <c r="P232" s="120"/>
    </row>
    <row r="233" spans="1:16" s="113" customFormat="1" x14ac:dyDescent="0.3">
      <c r="A233" s="50">
        <v>10</v>
      </c>
      <c r="B233" s="488" t="s">
        <v>305</v>
      </c>
      <c r="C233" s="122">
        <v>380.23637908616467</v>
      </c>
      <c r="D233" s="476">
        <v>83.396587682879343</v>
      </c>
      <c r="E233" s="123">
        <f t="shared" si="34"/>
        <v>0.21932827122778012</v>
      </c>
      <c r="F233" s="124"/>
      <c r="G233" s="124"/>
      <c r="H233" s="125"/>
      <c r="I233" s="563">
        <v>298.5507785681977</v>
      </c>
      <c r="J233" s="565">
        <v>81.685600517966975</v>
      </c>
      <c r="K233" s="126">
        <f t="shared" si="36"/>
        <v>380.23637908616467</v>
      </c>
      <c r="L233" s="117"/>
      <c r="M233" s="389">
        <v>70.187084666310284</v>
      </c>
      <c r="N233" s="458">
        <v>13.209503016569057</v>
      </c>
      <c r="O233" s="127">
        <f t="shared" ref="O233:O240" si="37">SUM(M233:N233)</f>
        <v>83.396587682879343</v>
      </c>
      <c r="P233" s="120"/>
    </row>
    <row r="234" spans="1:16" s="113" customFormat="1" x14ac:dyDescent="0.3">
      <c r="A234" s="50">
        <v>11</v>
      </c>
      <c r="B234" s="488" t="s">
        <v>159</v>
      </c>
      <c r="C234" s="122">
        <v>188.28514040609286</v>
      </c>
      <c r="D234" s="476">
        <v>40.978767416742613</v>
      </c>
      <c r="E234" s="123">
        <f t="shared" si="34"/>
        <v>0.21764206845192202</v>
      </c>
      <c r="F234" s="124"/>
      <c r="G234" s="124"/>
      <c r="H234" s="125"/>
      <c r="I234" s="563">
        <v>143.50958197294298</v>
      </c>
      <c r="J234" s="565">
        <v>44.775558433149889</v>
      </c>
      <c r="K234" s="126">
        <f t="shared" si="36"/>
        <v>188.28514040609286</v>
      </c>
      <c r="L234" s="117"/>
      <c r="M234" s="389">
        <v>33.738043587318558</v>
      </c>
      <c r="N234" s="458">
        <v>7.2407238294240566</v>
      </c>
      <c r="O234" s="127">
        <f t="shared" si="37"/>
        <v>40.978767416742613</v>
      </c>
      <c r="P234" s="120"/>
    </row>
    <row r="235" spans="1:16" s="113" customFormat="1" x14ac:dyDescent="0.3">
      <c r="A235" s="50">
        <v>12</v>
      </c>
      <c r="B235" s="488" t="s">
        <v>306</v>
      </c>
      <c r="C235" s="122">
        <v>95.158396396706763</v>
      </c>
      <c r="D235" s="476">
        <v>20.72694764166804</v>
      </c>
      <c r="E235" s="123">
        <f t="shared" si="34"/>
        <v>0.21781522625979599</v>
      </c>
      <c r="F235" s="124"/>
      <c r="G235" s="124"/>
      <c r="H235" s="125"/>
      <c r="I235" s="563">
        <v>72.753592252970932</v>
      </c>
      <c r="J235" s="565">
        <v>22.404804143735838</v>
      </c>
      <c r="K235" s="126">
        <f t="shared" si="36"/>
        <v>95.158396396706763</v>
      </c>
      <c r="L235" s="117"/>
      <c r="M235" s="389">
        <v>17.103832600024674</v>
      </c>
      <c r="N235" s="458">
        <v>3.6231150416433682</v>
      </c>
      <c r="O235" s="127">
        <f t="shared" si="37"/>
        <v>20.72694764166804</v>
      </c>
      <c r="P235" s="120"/>
    </row>
    <row r="236" spans="1:16" s="113" customFormat="1" x14ac:dyDescent="0.3">
      <c r="A236" s="50">
        <v>13</v>
      </c>
      <c r="B236" s="488" t="s">
        <v>215</v>
      </c>
      <c r="C236" s="122">
        <v>387.30737856329097</v>
      </c>
      <c r="D236" s="476">
        <v>84.271863562695586</v>
      </c>
      <c r="E236" s="123">
        <f t="shared" si="34"/>
        <v>0.21758393520748401</v>
      </c>
      <c r="F236" s="124"/>
      <c r="G236" s="124"/>
      <c r="H236" s="125"/>
      <c r="I236" s="563">
        <v>294.89607393396108</v>
      </c>
      <c r="J236" s="565">
        <v>92.411304629329877</v>
      </c>
      <c r="K236" s="126">
        <f t="shared" si="36"/>
        <v>387.30737856329097</v>
      </c>
      <c r="L236" s="117"/>
      <c r="M236" s="389">
        <v>69.32789057938237</v>
      </c>
      <c r="N236" s="458">
        <v>14.943972983313223</v>
      </c>
      <c r="O236" s="127">
        <f t="shared" si="37"/>
        <v>84.271863562695586</v>
      </c>
      <c r="P236" s="120"/>
    </row>
    <row r="237" spans="1:16" s="113" customFormat="1" x14ac:dyDescent="0.3">
      <c r="A237" s="50">
        <v>14</v>
      </c>
      <c r="B237" s="488" t="s">
        <v>307</v>
      </c>
      <c r="C237" s="122">
        <v>142.43105620035709</v>
      </c>
      <c r="D237" s="476">
        <v>29.854001682162192</v>
      </c>
      <c r="E237" s="123">
        <f t="shared" si="34"/>
        <v>0.20960317558950564</v>
      </c>
      <c r="F237" s="124"/>
      <c r="G237" s="124"/>
      <c r="H237" s="125"/>
      <c r="I237" s="563">
        <v>92.956617870800613</v>
      </c>
      <c r="J237" s="565">
        <v>49.474438329556492</v>
      </c>
      <c r="K237" s="126">
        <f t="shared" si="36"/>
        <v>142.43105620035709</v>
      </c>
      <c r="L237" s="117"/>
      <c r="M237" s="389">
        <v>21.853414819688311</v>
      </c>
      <c r="N237" s="458">
        <v>8.000586862473881</v>
      </c>
      <c r="O237" s="127">
        <f t="shared" si="37"/>
        <v>29.854001682162192</v>
      </c>
      <c r="P237" s="120"/>
    </row>
    <row r="238" spans="1:16" s="113" customFormat="1" x14ac:dyDescent="0.3">
      <c r="A238" s="50">
        <v>15</v>
      </c>
      <c r="B238" s="488" t="s">
        <v>161</v>
      </c>
      <c r="C238" s="122">
        <v>144.2812431993971</v>
      </c>
      <c r="D238" s="476">
        <v>32.07047990822069</v>
      </c>
      <c r="E238" s="123">
        <f>D238/C238</f>
        <v>0.22227754070499098</v>
      </c>
      <c r="F238" s="124"/>
      <c r="G238" s="124"/>
      <c r="H238" s="125"/>
      <c r="I238" s="563">
        <v>119.08435100127473</v>
      </c>
      <c r="J238" s="565">
        <v>25.19689219812237</v>
      </c>
      <c r="K238" s="126">
        <f t="shared" si="36"/>
        <v>144.2812431993971</v>
      </c>
      <c r="L238" s="117"/>
      <c r="M238" s="389">
        <v>27.995852049837573</v>
      </c>
      <c r="N238" s="458">
        <v>4.0746278583831188</v>
      </c>
      <c r="O238" s="127">
        <f t="shared" si="37"/>
        <v>32.07047990822069</v>
      </c>
      <c r="P238" s="120"/>
    </row>
    <row r="239" spans="1:16" s="113" customFormat="1" x14ac:dyDescent="0.3">
      <c r="A239" s="50">
        <v>16</v>
      </c>
      <c r="B239" s="488" t="s">
        <v>308</v>
      </c>
      <c r="C239" s="122">
        <v>91.083733109228504</v>
      </c>
      <c r="D239" s="476">
        <v>19.661583904282459</v>
      </c>
      <c r="E239" s="123">
        <f t="shared" si="34"/>
        <v>0.21586273677105544</v>
      </c>
      <c r="F239" s="124"/>
      <c r="G239" s="124"/>
      <c r="H239" s="125"/>
      <c r="I239" s="563">
        <v>67.214785229655831</v>
      </c>
      <c r="J239" s="565">
        <v>23.868947879572676</v>
      </c>
      <c r="K239" s="126">
        <f t="shared" si="36"/>
        <v>91.083733109228504</v>
      </c>
      <c r="L239" s="117"/>
      <c r="M239" s="389">
        <v>15.801699946543854</v>
      </c>
      <c r="N239" s="458">
        <v>3.859883957738603</v>
      </c>
      <c r="O239" s="127">
        <f t="shared" si="37"/>
        <v>19.661583904282459</v>
      </c>
      <c r="P239" s="120"/>
    </row>
    <row r="240" spans="1:16" s="134" customFormat="1" ht="14.5" thickBot="1" x14ac:dyDescent="0.35">
      <c r="A240" s="128"/>
      <c r="B240" s="129" t="s">
        <v>33</v>
      </c>
      <c r="C240" s="130">
        <v>3917.19</v>
      </c>
      <c r="D240" s="130">
        <f>SUM(D224:D239)</f>
        <v>836.00200000000007</v>
      </c>
      <c r="E240" s="123">
        <f t="shared" si="34"/>
        <v>0.21341880276422642</v>
      </c>
      <c r="F240" s="131"/>
      <c r="G240" s="132"/>
      <c r="H240" s="131"/>
      <c r="I240" s="564">
        <v>2760.21</v>
      </c>
      <c r="J240" s="565">
        <v>1156.98</v>
      </c>
      <c r="K240" s="126">
        <f t="shared" si="36"/>
        <v>3917.19</v>
      </c>
      <c r="M240" s="467">
        <v>648.90499999999986</v>
      </c>
      <c r="N240" s="467">
        <v>187.09699999999998</v>
      </c>
      <c r="O240" s="133">
        <f t="shared" si="37"/>
        <v>836.00199999999984</v>
      </c>
    </row>
    <row r="241" spans="1:16" x14ac:dyDescent="0.3">
      <c r="A241" s="63"/>
      <c r="B241" s="58"/>
      <c r="C241" s="135"/>
      <c r="D241" s="136"/>
      <c r="E241" s="137"/>
      <c r="F241" s="136"/>
      <c r="G241" s="135"/>
      <c r="H241" s="136"/>
      <c r="M241" s="17"/>
      <c r="N241" s="17"/>
      <c r="O241" s="17"/>
      <c r="P241" s="17"/>
    </row>
    <row r="242" spans="1:16" x14ac:dyDescent="0.3">
      <c r="A242" s="63"/>
      <c r="B242" s="58"/>
      <c r="C242" s="135"/>
      <c r="D242" s="136"/>
      <c r="E242" s="137"/>
      <c r="F242" s="136"/>
      <c r="G242" s="135"/>
      <c r="H242" s="136"/>
    </row>
    <row r="243" spans="1:16" x14ac:dyDescent="0.3">
      <c r="A243" s="17" t="s">
        <v>251</v>
      </c>
      <c r="B243" s="79"/>
      <c r="C243" s="108"/>
      <c r="D243" s="79"/>
      <c r="E243" s="79"/>
      <c r="F243" s="79"/>
      <c r="G243" s="79"/>
    </row>
    <row r="244" spans="1:16" ht="14.5" thickBot="1" x14ac:dyDescent="0.35">
      <c r="A244" s="79"/>
      <c r="B244" s="79"/>
      <c r="C244" s="79"/>
      <c r="D244" s="79"/>
      <c r="E244" s="109" t="s">
        <v>203</v>
      </c>
    </row>
    <row r="245" spans="1:16" ht="57" customHeight="1" x14ac:dyDescent="0.3">
      <c r="A245" s="4" t="s">
        <v>45</v>
      </c>
      <c r="B245" s="4" t="s">
        <v>46</v>
      </c>
      <c r="C245" s="5" t="s">
        <v>252</v>
      </c>
      <c r="D245" s="5" t="s">
        <v>253</v>
      </c>
      <c r="E245" s="5" t="s">
        <v>254</v>
      </c>
      <c r="F245" s="6"/>
      <c r="G245" s="7"/>
      <c r="I245" s="631"/>
      <c r="J245" s="632"/>
      <c r="K245" s="633"/>
    </row>
    <row r="246" spans="1:16" x14ac:dyDescent="0.3">
      <c r="A246" s="138">
        <v>1</v>
      </c>
      <c r="B246" s="138">
        <v>2</v>
      </c>
      <c r="C246" s="139">
        <v>3</v>
      </c>
      <c r="D246" s="140">
        <v>4</v>
      </c>
      <c r="E246" s="139">
        <v>5</v>
      </c>
      <c r="F246" s="6"/>
      <c r="G246" s="7"/>
      <c r="I246" s="608" t="s">
        <v>198</v>
      </c>
      <c r="J246" s="608"/>
      <c r="K246" s="608"/>
      <c r="L246" s="136"/>
    </row>
    <row r="247" spans="1:16" x14ac:dyDescent="0.3">
      <c r="A247" s="50">
        <v>1</v>
      </c>
      <c r="B247" s="489" t="s">
        <v>153</v>
      </c>
      <c r="C247" s="147">
        <v>395.95572768512767</v>
      </c>
      <c r="D247" s="188">
        <v>38.950147000498077</v>
      </c>
      <c r="E247" s="141">
        <f t="shared" ref="E247:E263" si="38">D247/C247</f>
        <v>9.8369954712391613E-2</v>
      </c>
      <c r="F247" s="6"/>
      <c r="G247" s="7"/>
      <c r="I247" s="567">
        <v>24.302401628356449</v>
      </c>
      <c r="J247" s="566">
        <v>14.647745372141628</v>
      </c>
      <c r="K247" s="188">
        <f>I247+J247</f>
        <v>38.950147000498077</v>
      </c>
      <c r="L247" s="136"/>
    </row>
    <row r="248" spans="1:16" x14ac:dyDescent="0.3">
      <c r="A248" s="50">
        <v>2</v>
      </c>
      <c r="B248" s="489" t="s">
        <v>154</v>
      </c>
      <c r="C248" s="147">
        <v>412.28838045411061</v>
      </c>
      <c r="D248" s="188">
        <v>40.586423948678686</v>
      </c>
      <c r="E248" s="141">
        <f t="shared" si="38"/>
        <v>9.8441833126548958E-2</v>
      </c>
      <c r="F248" s="6"/>
      <c r="G248" s="7"/>
      <c r="I248" s="567">
        <v>25.638130885316031</v>
      </c>
      <c r="J248" s="566">
        <v>14.948293063362655</v>
      </c>
      <c r="K248" s="188">
        <f t="shared" ref="K248:K263" si="39">I248+J248</f>
        <v>40.586423948678686</v>
      </c>
      <c r="L248" s="136"/>
    </row>
    <row r="249" spans="1:16" x14ac:dyDescent="0.3">
      <c r="A249" s="50">
        <v>3</v>
      </c>
      <c r="B249" s="489" t="s">
        <v>302</v>
      </c>
      <c r="C249" s="147">
        <v>168.10476986971662</v>
      </c>
      <c r="D249" s="188">
        <v>16.663877369116058</v>
      </c>
      <c r="E249" s="141">
        <f t="shared" si="38"/>
        <v>9.9127927078040551E-2</v>
      </c>
      <c r="F249" s="6"/>
      <c r="G249" s="7"/>
      <c r="I249" s="567">
        <v>11.750713532628822</v>
      </c>
      <c r="J249" s="566">
        <v>4.9131638364872359</v>
      </c>
      <c r="K249" s="188">
        <f t="shared" si="39"/>
        <v>16.663877369116058</v>
      </c>
      <c r="L249" s="136"/>
    </row>
    <row r="250" spans="1:16" x14ac:dyDescent="0.3">
      <c r="A250" s="50">
        <v>4</v>
      </c>
      <c r="B250" s="489" t="s">
        <v>155</v>
      </c>
      <c r="C250" s="147">
        <v>366.02585738956833</v>
      </c>
      <c r="D250" s="188">
        <v>36.090244010352905</v>
      </c>
      <c r="E250" s="141">
        <f t="shared" si="38"/>
        <v>9.8600258101277705E-2</v>
      </c>
      <c r="F250" s="6"/>
      <c r="G250" s="7"/>
      <c r="I250" s="567">
        <v>23.413458760639855</v>
      </c>
      <c r="J250" s="566">
        <v>12.676785249713049</v>
      </c>
      <c r="K250" s="188">
        <f t="shared" si="39"/>
        <v>36.090244010352905</v>
      </c>
      <c r="L250" s="136"/>
    </row>
    <row r="251" spans="1:16" x14ac:dyDescent="0.3">
      <c r="A251" s="50">
        <v>5</v>
      </c>
      <c r="B251" s="489" t="s">
        <v>303</v>
      </c>
      <c r="C251" s="147">
        <v>147.92441293085216</v>
      </c>
      <c r="D251" s="188">
        <v>14.554625686011704</v>
      </c>
      <c r="E251" s="141">
        <f t="shared" si="38"/>
        <v>9.8392316708502472E-2</v>
      </c>
      <c r="F251" s="6"/>
      <c r="G251" s="7"/>
      <c r="I251" s="567">
        <v>9.1162943048645246</v>
      </c>
      <c r="J251" s="566">
        <v>5.4383313811471794</v>
      </c>
      <c r="K251" s="188">
        <f t="shared" si="39"/>
        <v>14.554625686011704</v>
      </c>
      <c r="L251" s="136"/>
    </row>
    <row r="252" spans="1:16" x14ac:dyDescent="0.3">
      <c r="A252" s="50">
        <v>6</v>
      </c>
      <c r="B252" s="489" t="s">
        <v>156</v>
      </c>
      <c r="C252" s="147">
        <v>276.38366656935307</v>
      </c>
      <c r="D252" s="188">
        <v>27.312837536181959</v>
      </c>
      <c r="E252" s="141">
        <f t="shared" si="38"/>
        <v>9.8822183941641634E-2</v>
      </c>
      <c r="F252" s="6"/>
      <c r="G252" s="7"/>
      <c r="I252" s="567">
        <v>18.369170977425085</v>
      </c>
      <c r="J252" s="566">
        <v>8.943666558756874</v>
      </c>
      <c r="K252" s="188">
        <f t="shared" si="39"/>
        <v>27.312837536181959</v>
      </c>
      <c r="L252" s="136"/>
    </row>
    <row r="253" spans="1:16" x14ac:dyDescent="0.3">
      <c r="A253" s="50">
        <v>7</v>
      </c>
      <c r="B253" s="489" t="s">
        <v>157</v>
      </c>
      <c r="C253" s="147">
        <v>250.74414590589782</v>
      </c>
      <c r="D253" s="188">
        <v>24.962714035387215</v>
      </c>
      <c r="E253" s="141">
        <f t="shared" si="38"/>
        <v>9.955452377642153E-2</v>
      </c>
      <c r="F253" s="6"/>
      <c r="G253" s="7"/>
      <c r="I253" s="567">
        <v>18.730304017434946</v>
      </c>
      <c r="J253" s="566">
        <v>6.2324100179522688</v>
      </c>
      <c r="K253" s="188">
        <f t="shared" si="39"/>
        <v>24.962714035387215</v>
      </c>
      <c r="L253" s="136"/>
    </row>
    <row r="254" spans="1:16" s="113" customFormat="1" x14ac:dyDescent="0.3">
      <c r="A254" s="50">
        <v>8</v>
      </c>
      <c r="B254" s="489" t="s">
        <v>304</v>
      </c>
      <c r="C254" s="528">
        <v>149.58164005365663</v>
      </c>
      <c r="D254" s="188">
        <v>14.928025267254561</v>
      </c>
      <c r="E254" s="141">
        <f t="shared" si="38"/>
        <v>9.9798513118987797E-2</v>
      </c>
      <c r="I254" s="567">
        <v>11.58403674493195</v>
      </c>
      <c r="J254" s="566">
        <v>3.3439885223226113</v>
      </c>
      <c r="K254" s="188">
        <f t="shared" si="39"/>
        <v>14.928025267254561</v>
      </c>
      <c r="L254" s="124"/>
    </row>
    <row r="255" spans="1:16" s="113" customFormat="1" x14ac:dyDescent="0.3">
      <c r="A255" s="50">
        <v>9</v>
      </c>
      <c r="B255" s="489" t="s">
        <v>158</v>
      </c>
      <c r="C255" s="528">
        <v>321.39807218047918</v>
      </c>
      <c r="D255" s="188">
        <v>32.309739554966924</v>
      </c>
      <c r="E255" s="141">
        <f t="shared" si="38"/>
        <v>0.10052872855075366</v>
      </c>
      <c r="I255" s="567">
        <v>27.529449434598462</v>
      </c>
      <c r="J255" s="566">
        <v>4.7802901203684627</v>
      </c>
      <c r="K255" s="188">
        <f t="shared" si="39"/>
        <v>32.309739554966924</v>
      </c>
      <c r="L255" s="124"/>
      <c r="M255" s="117"/>
      <c r="N255" s="117"/>
      <c r="O255" s="120"/>
    </row>
    <row r="256" spans="1:16" s="113" customFormat="1" x14ac:dyDescent="0.3">
      <c r="A256" s="50">
        <v>10</v>
      </c>
      <c r="B256" s="489" t="s">
        <v>305</v>
      </c>
      <c r="C256" s="528">
        <v>380.23637908616467</v>
      </c>
      <c r="D256" s="188">
        <v>38.03591333760194</v>
      </c>
      <c r="E256" s="141">
        <f t="shared" si="38"/>
        <v>0.1000322836784186</v>
      </c>
      <c r="I256" s="567">
        <v>30.44629321929358</v>
      </c>
      <c r="J256" s="566">
        <v>7.5896201183083605</v>
      </c>
      <c r="K256" s="188">
        <f t="shared" si="39"/>
        <v>38.03591333760194</v>
      </c>
      <c r="L256" s="124"/>
      <c r="M256" s="117"/>
      <c r="N256" s="117"/>
      <c r="O256" s="120"/>
    </row>
    <row r="257" spans="1:15" s="113" customFormat="1" x14ac:dyDescent="0.3">
      <c r="A257" s="50">
        <v>11</v>
      </c>
      <c r="B257" s="489" t="s">
        <v>159</v>
      </c>
      <c r="C257" s="528">
        <v>188.28514040609286</v>
      </c>
      <c r="D257" s="188">
        <v>18.796147941938415</v>
      </c>
      <c r="E257" s="141">
        <f t="shared" si="38"/>
        <v>9.9828100621211724E-2</v>
      </c>
      <c r="I257" s="567">
        <v>14.635147941938413</v>
      </c>
      <c r="J257" s="566">
        <v>4.1609999999999996</v>
      </c>
      <c r="K257" s="188">
        <f t="shared" si="39"/>
        <v>18.796147941938415</v>
      </c>
      <c r="L257" s="124"/>
      <c r="M257" s="117"/>
      <c r="N257" s="117"/>
      <c r="O257" s="120"/>
    </row>
    <row r="258" spans="1:15" s="113" customFormat="1" x14ac:dyDescent="0.3">
      <c r="A258" s="50">
        <v>12</v>
      </c>
      <c r="B258" s="489" t="s">
        <v>306</v>
      </c>
      <c r="C258" s="528">
        <v>95.158396396706763</v>
      </c>
      <c r="D258" s="188">
        <v>9.5011202270892738</v>
      </c>
      <c r="E258" s="141">
        <f t="shared" si="38"/>
        <v>9.9845316723076769E-2</v>
      </c>
      <c r="I258" s="567">
        <v>7.4194320078950682</v>
      </c>
      <c r="J258" s="566">
        <v>2.0816882191942057</v>
      </c>
      <c r="K258" s="188">
        <f t="shared" si="39"/>
        <v>9.5011202270892738</v>
      </c>
      <c r="L258" s="124"/>
      <c r="M258" s="117"/>
      <c r="N258" s="117"/>
      <c r="O258" s="120"/>
    </row>
    <row r="259" spans="1:15" s="113" customFormat="1" x14ac:dyDescent="0.3">
      <c r="A259" s="50">
        <v>13</v>
      </c>
      <c r="B259" s="489" t="s">
        <v>215</v>
      </c>
      <c r="C259" s="528">
        <v>387.30737856329097</v>
      </c>
      <c r="D259" s="188">
        <v>38.659758391559549</v>
      </c>
      <c r="E259" s="141">
        <f t="shared" si="38"/>
        <v>9.981673608947797E-2</v>
      </c>
      <c r="I259" s="567">
        <v>30.073585402360322</v>
      </c>
      <c r="J259" s="566">
        <v>8.5861729891992269</v>
      </c>
      <c r="K259" s="188">
        <f t="shared" si="39"/>
        <v>38.659758391559549</v>
      </c>
      <c r="L259" s="124"/>
      <c r="M259" s="117"/>
      <c r="N259" s="117"/>
      <c r="O259" s="120"/>
    </row>
    <row r="260" spans="1:15" s="113" customFormat="1" x14ac:dyDescent="0.3">
      <c r="A260" s="50">
        <v>14</v>
      </c>
      <c r="B260" s="489" t="s">
        <v>307</v>
      </c>
      <c r="C260" s="528">
        <v>142.43105620035709</v>
      </c>
      <c r="D260" s="188">
        <v>14.076540145987302</v>
      </c>
      <c r="E260" s="141">
        <f t="shared" si="38"/>
        <v>9.8830553683361716E-2</v>
      </c>
      <c r="I260" s="567">
        <v>9.4797423002590619</v>
      </c>
      <c r="J260" s="566">
        <v>4.5967978457282399</v>
      </c>
      <c r="K260" s="188">
        <f t="shared" si="39"/>
        <v>14.076540145987302</v>
      </c>
      <c r="L260" s="124"/>
      <c r="M260" s="117"/>
      <c r="N260" s="117"/>
      <c r="O260" s="120"/>
    </row>
    <row r="261" spans="1:15" s="113" customFormat="1" x14ac:dyDescent="0.3">
      <c r="A261" s="50">
        <v>15</v>
      </c>
      <c r="B261" s="489" t="s">
        <v>161</v>
      </c>
      <c r="C261" s="528">
        <v>144.2812431993971</v>
      </c>
      <c r="D261" s="188">
        <v>14.485364279640766</v>
      </c>
      <c r="E261" s="141">
        <f t="shared" si="38"/>
        <v>0.10039672488558996</v>
      </c>
      <c r="I261" s="567">
        <v>12.144255948024181</v>
      </c>
      <c r="J261" s="566">
        <v>2.341108331616585</v>
      </c>
      <c r="K261" s="188">
        <f t="shared" si="39"/>
        <v>14.485364279640766</v>
      </c>
      <c r="L261" s="124"/>
      <c r="M261" s="117"/>
      <c r="N261" s="117"/>
      <c r="O261" s="120"/>
    </row>
    <row r="262" spans="1:15" s="113" customFormat="1" x14ac:dyDescent="0.3">
      <c r="A262" s="50">
        <v>16</v>
      </c>
      <c r="B262" s="489" t="s">
        <v>308</v>
      </c>
      <c r="C262" s="528">
        <v>91.083733109228504</v>
      </c>
      <c r="D262" s="188">
        <v>9.0723084892540555</v>
      </c>
      <c r="E262" s="141">
        <f>D262/C262</f>
        <v>9.9604047611602117E-2</v>
      </c>
      <c r="I262" s="567">
        <v>6.8545828940334772</v>
      </c>
      <c r="J262" s="566">
        <v>2.2177255952205783</v>
      </c>
      <c r="K262" s="188">
        <f t="shared" si="39"/>
        <v>9.0723084892540555</v>
      </c>
      <c r="L262" s="124"/>
      <c r="M262" s="117"/>
      <c r="N262" s="117"/>
      <c r="O262" s="120"/>
    </row>
    <row r="263" spans="1:15" s="113" customFormat="1" x14ac:dyDescent="0.3">
      <c r="A263" s="121"/>
      <c r="B263" s="142" t="s">
        <v>33</v>
      </c>
      <c r="C263" s="130">
        <v>3917.19</v>
      </c>
      <c r="D263" s="390">
        <v>388.98578722151933</v>
      </c>
      <c r="E263" s="143">
        <f t="shared" si="38"/>
        <v>9.930225167059023E-2</v>
      </c>
      <c r="I263" s="568">
        <v>281.48700000000019</v>
      </c>
      <c r="J263" s="566">
        <v>107.49878722151917</v>
      </c>
      <c r="K263" s="188">
        <f t="shared" si="39"/>
        <v>388.98578722151933</v>
      </c>
      <c r="L263" s="124"/>
      <c r="M263" s="117"/>
      <c r="N263" s="117"/>
      <c r="O263" s="120"/>
    </row>
    <row r="264" spans="1:15" x14ac:dyDescent="0.3">
      <c r="A264" s="17" t="s">
        <v>47</v>
      </c>
      <c r="M264" s="144"/>
      <c r="N264" s="144"/>
      <c r="O264" s="100"/>
    </row>
    <row r="265" spans="1:15" ht="10.5" customHeight="1" x14ac:dyDescent="0.3">
      <c r="A265" s="17"/>
      <c r="F265" s="145" t="s">
        <v>48</v>
      </c>
    </row>
    <row r="266" spans="1:15" ht="52.5" customHeight="1" x14ac:dyDescent="0.3">
      <c r="A266" s="5" t="s">
        <v>49</v>
      </c>
      <c r="B266" s="5" t="s">
        <v>255</v>
      </c>
      <c r="C266" s="5" t="s">
        <v>256</v>
      </c>
      <c r="D266" s="5" t="s">
        <v>50</v>
      </c>
      <c r="E266" s="5" t="s">
        <v>51</v>
      </c>
      <c r="F266" s="5" t="s">
        <v>52</v>
      </c>
    </row>
    <row r="267" spans="1:15" x14ac:dyDescent="0.3">
      <c r="A267" s="146">
        <f>C263</f>
        <v>3917.19</v>
      </c>
      <c r="B267" s="147">
        <f>D240</f>
        <v>836.00200000000007</v>
      </c>
      <c r="C267" s="147">
        <f>E290</f>
        <v>3081.2</v>
      </c>
      <c r="D267" s="147">
        <f>C267+B267</f>
        <v>3917.2019999999998</v>
      </c>
      <c r="E267" s="148">
        <f>D267/A267</f>
        <v>1.000003063420462</v>
      </c>
      <c r="F267" s="146">
        <f>A267*100/100</f>
        <v>3917.19</v>
      </c>
    </row>
    <row r="268" spans="1:15" x14ac:dyDescent="0.3">
      <c r="A268" s="149" t="s">
        <v>257</v>
      </c>
      <c r="B268" s="150"/>
      <c r="C268" s="151"/>
      <c r="D268" s="151"/>
      <c r="E268" s="152"/>
      <c r="F268" s="153"/>
      <c r="G268" s="154"/>
    </row>
    <row r="270" spans="1:15" x14ac:dyDescent="0.3">
      <c r="A270" s="17" t="s">
        <v>258</v>
      </c>
    </row>
    <row r="271" spans="1:15" ht="12.75" customHeight="1" x14ac:dyDescent="0.3">
      <c r="G271" s="145" t="s">
        <v>48</v>
      </c>
    </row>
    <row r="272" spans="1:15" ht="28.5" thickBot="1" x14ac:dyDescent="0.35">
      <c r="A272" s="155" t="s">
        <v>26</v>
      </c>
      <c r="B272" s="155" t="s">
        <v>37</v>
      </c>
      <c r="C272" s="155" t="s">
        <v>53</v>
      </c>
      <c r="D272" s="155" t="s">
        <v>259</v>
      </c>
      <c r="E272" s="155" t="s">
        <v>54</v>
      </c>
      <c r="F272" s="155" t="s">
        <v>50</v>
      </c>
      <c r="G272" s="155" t="s">
        <v>51</v>
      </c>
    </row>
    <row r="273" spans="1:16" x14ac:dyDescent="0.3">
      <c r="A273" s="156">
        <v>1</v>
      </c>
      <c r="B273" s="156">
        <v>2</v>
      </c>
      <c r="C273" s="156">
        <v>3</v>
      </c>
      <c r="D273" s="157">
        <v>4</v>
      </c>
      <c r="E273" s="157">
        <v>5</v>
      </c>
      <c r="F273" s="156">
        <v>6</v>
      </c>
      <c r="G273" s="158">
        <v>7</v>
      </c>
      <c r="I273" s="631" t="s">
        <v>54</v>
      </c>
      <c r="J273" s="632"/>
      <c r="K273" s="633"/>
    </row>
    <row r="274" spans="1:16" x14ac:dyDescent="0.3">
      <c r="A274" s="50">
        <v>1</v>
      </c>
      <c r="B274" s="490" t="s">
        <v>153</v>
      </c>
      <c r="C274" s="147">
        <v>395.95572768512767</v>
      </c>
      <c r="D274" s="98">
        <v>81.517679139296504</v>
      </c>
      <c r="E274" s="520">
        <v>314.43993329763362</v>
      </c>
      <c r="F274" s="159">
        <f t="shared" ref="F274:F290" si="40">D274+E274</f>
        <v>395.95761243693011</v>
      </c>
      <c r="G274" s="160">
        <f t="shared" ref="G274:G281" si="41">F274/C274</f>
        <v>1.0000047600064115</v>
      </c>
      <c r="I274" s="573">
        <v>182.28074674123116</v>
      </c>
      <c r="J274" s="572">
        <v>132.15918655640249</v>
      </c>
      <c r="K274" s="183">
        <f>I274+J274</f>
        <v>314.43993329763362</v>
      </c>
      <c r="M274" s="569">
        <v>56.023723755088611</v>
      </c>
      <c r="N274" s="571">
        <v>25.493955384207897</v>
      </c>
      <c r="O274" s="69">
        <f>M274+N274</f>
        <v>81.517679139296504</v>
      </c>
    </row>
    <row r="275" spans="1:16" x14ac:dyDescent="0.3">
      <c r="A275" s="50">
        <v>2</v>
      </c>
      <c r="B275" s="490" t="s">
        <v>154</v>
      </c>
      <c r="C275" s="147">
        <v>412.28838045411061</v>
      </c>
      <c r="D275" s="98">
        <v>85.119996785179097</v>
      </c>
      <c r="E275" s="520">
        <v>327.17029222378579</v>
      </c>
      <c r="F275" s="159">
        <f t="shared" si="40"/>
        <v>412.29028900896492</v>
      </c>
      <c r="G275" s="160">
        <f t="shared" si="41"/>
        <v>1.0000046291744924</v>
      </c>
      <c r="I275" s="573">
        <v>192.29941609441178</v>
      </c>
      <c r="J275" s="572">
        <v>134.87087612937401</v>
      </c>
      <c r="K275" s="183">
        <f t="shared" ref="K275:K289" si="42">I275+J275</f>
        <v>327.17029222378579</v>
      </c>
      <c r="M275" s="569">
        <v>59.102947284016608</v>
      </c>
      <c r="N275" s="571">
        <v>26.017049501162482</v>
      </c>
      <c r="O275" s="69">
        <f t="shared" ref="O275:O290" si="43">M275+N275</f>
        <v>85.119996785179097</v>
      </c>
    </row>
    <row r="276" spans="1:16" x14ac:dyDescent="0.3">
      <c r="A276" s="50">
        <v>3</v>
      </c>
      <c r="B276" s="490" t="s">
        <v>302</v>
      </c>
      <c r="C276" s="147">
        <v>168.10476986971662</v>
      </c>
      <c r="D276" s="98">
        <v>35.639840728531333</v>
      </c>
      <c r="E276" s="520">
        <v>132.46549739539688</v>
      </c>
      <c r="F276" s="159">
        <f t="shared" si="40"/>
        <v>168.10533812392822</v>
      </c>
      <c r="G276" s="160">
        <f t="shared" si="41"/>
        <v>1.0000033803574524</v>
      </c>
      <c r="I276" s="573">
        <v>88.136508902504218</v>
      </c>
      <c r="J276" s="572">
        <v>44.32898849289267</v>
      </c>
      <c r="K276" s="183">
        <f t="shared" si="42"/>
        <v>132.46549739539688</v>
      </c>
      <c r="M276" s="569">
        <v>27.088628479789463</v>
      </c>
      <c r="N276" s="571">
        <v>8.5512122487418711</v>
      </c>
      <c r="O276" s="69">
        <f t="shared" si="43"/>
        <v>35.639840728531333</v>
      </c>
    </row>
    <row r="277" spans="1:16" x14ac:dyDescent="0.3">
      <c r="A277" s="50">
        <v>4</v>
      </c>
      <c r="B277" s="490" t="s">
        <v>155</v>
      </c>
      <c r="C277" s="147">
        <v>366.02585738956833</v>
      </c>
      <c r="D277" s="98">
        <v>76.038025036385321</v>
      </c>
      <c r="E277" s="520">
        <v>289.98942120259244</v>
      </c>
      <c r="F277" s="159">
        <f t="shared" si="40"/>
        <v>366.02744623897775</v>
      </c>
      <c r="G277" s="160">
        <f t="shared" si="41"/>
        <v>1.0000043408119326</v>
      </c>
      <c r="I277" s="573">
        <v>175.61320942472966</v>
      </c>
      <c r="J277" s="572">
        <v>114.37621177786279</v>
      </c>
      <c r="K277" s="183">
        <f t="shared" si="42"/>
        <v>289.98942120259244</v>
      </c>
      <c r="M277" s="569">
        <v>53.974465808627002</v>
      </c>
      <c r="N277" s="571">
        <v>22.063559227758322</v>
      </c>
      <c r="O277" s="69">
        <f t="shared" si="43"/>
        <v>76.038025036385321</v>
      </c>
    </row>
    <row r="278" spans="1:16" x14ac:dyDescent="0.3">
      <c r="A278" s="50">
        <v>5</v>
      </c>
      <c r="B278" s="490" t="s">
        <v>303</v>
      </c>
      <c r="C278" s="147">
        <v>147.92441293085216</v>
      </c>
      <c r="D278" s="98">
        <v>30.480817559649431</v>
      </c>
      <c r="E278" s="520">
        <v>117.444293471398</v>
      </c>
      <c r="F278" s="159">
        <f t="shared" si="40"/>
        <v>147.92511103104744</v>
      </c>
      <c r="G278" s="160">
        <f t="shared" si="41"/>
        <v>1.0000047193034702</v>
      </c>
      <c r="I278" s="573">
        <v>68.376984250997168</v>
      </c>
      <c r="J278" s="572">
        <v>49.067309220400837</v>
      </c>
      <c r="K278" s="183">
        <f t="shared" si="42"/>
        <v>117.444293471398</v>
      </c>
      <c r="M278" s="569">
        <v>21.015567169702699</v>
      </c>
      <c r="N278" s="571">
        <v>9.465250389946732</v>
      </c>
      <c r="O278" s="69">
        <f t="shared" si="43"/>
        <v>30.480817559649431</v>
      </c>
    </row>
    <row r="279" spans="1:16" x14ac:dyDescent="0.3">
      <c r="A279" s="50">
        <v>6</v>
      </c>
      <c r="B279" s="490" t="s">
        <v>156</v>
      </c>
      <c r="C279" s="147">
        <v>276.38366656935307</v>
      </c>
      <c r="D279" s="98">
        <v>57.912173954100503</v>
      </c>
      <c r="E279" s="520">
        <v>218.47258070074878</v>
      </c>
      <c r="F279" s="159">
        <f t="shared" si="40"/>
        <v>276.3847546548493</v>
      </c>
      <c r="G279" s="160">
        <f t="shared" si="41"/>
        <v>1.0000039368661315</v>
      </c>
      <c r="I279" s="573">
        <v>137.77840782926933</v>
      </c>
      <c r="J279" s="572">
        <v>80.694172871479438</v>
      </c>
      <c r="K279" s="183">
        <f t="shared" si="42"/>
        <v>218.47258070074878</v>
      </c>
      <c r="M279" s="569">
        <v>42.345994284304453</v>
      </c>
      <c r="N279" s="571">
        <v>15.566179669796051</v>
      </c>
      <c r="O279" s="69">
        <f t="shared" si="43"/>
        <v>57.912173954100503</v>
      </c>
    </row>
    <row r="280" spans="1:16" x14ac:dyDescent="0.3">
      <c r="A280" s="50">
        <v>7</v>
      </c>
      <c r="B280" s="490" t="s">
        <v>157</v>
      </c>
      <c r="C280" s="147">
        <v>250.74414590589782</v>
      </c>
      <c r="D280" s="98">
        <v>54.025825434533864</v>
      </c>
      <c r="E280" s="520">
        <v>196.71897337729735</v>
      </c>
      <c r="F280" s="159">
        <f t="shared" si="40"/>
        <v>250.7447988118312</v>
      </c>
      <c r="G280" s="160">
        <f t="shared" si="41"/>
        <v>1.0000026038730876</v>
      </c>
      <c r="I280" s="573">
        <v>140.48709486409803</v>
      </c>
      <c r="J280" s="572">
        <v>56.231878513199327</v>
      </c>
      <c r="K280" s="183">
        <f t="shared" si="42"/>
        <v>196.71897337729735</v>
      </c>
      <c r="M280" s="569">
        <v>43.178505325054481</v>
      </c>
      <c r="N280" s="571">
        <v>10.847320109479385</v>
      </c>
      <c r="O280" s="69">
        <f t="shared" si="43"/>
        <v>54.025825434533864</v>
      </c>
    </row>
    <row r="281" spans="1:16" ht="15" customHeight="1" x14ac:dyDescent="0.3">
      <c r="A281" s="50">
        <v>8</v>
      </c>
      <c r="B281" s="490" t="s">
        <v>304</v>
      </c>
      <c r="C281" s="528">
        <v>149.58164005365663</v>
      </c>
      <c r="D281" s="98">
        <v>32.52450294768056</v>
      </c>
      <c r="E281" s="534">
        <v>117.05746016756461</v>
      </c>
      <c r="F281" s="159">
        <f t="shared" si="40"/>
        <v>149.58196311524517</v>
      </c>
      <c r="G281" s="160">
        <f t="shared" si="41"/>
        <v>1.0000021597676589</v>
      </c>
      <c r="H281" s="161"/>
      <c r="I281" s="573">
        <v>86.886345655660193</v>
      </c>
      <c r="J281" s="572">
        <v>30.171114511904413</v>
      </c>
      <c r="K281" s="183">
        <f t="shared" si="42"/>
        <v>117.05746016756461</v>
      </c>
      <c r="L281" s="162"/>
      <c r="M281" s="569">
        <v>26.704392614827913</v>
      </c>
      <c r="N281" s="571">
        <v>5.8201103328526447</v>
      </c>
      <c r="O281" s="69">
        <f t="shared" si="43"/>
        <v>32.52450294768056</v>
      </c>
    </row>
    <row r="282" spans="1:16" ht="15" customHeight="1" x14ac:dyDescent="0.3">
      <c r="A282" s="50">
        <v>9</v>
      </c>
      <c r="B282" s="490" t="s">
        <v>158</v>
      </c>
      <c r="C282" s="528">
        <v>321.39807218047918</v>
      </c>
      <c r="D282" s="98">
        <v>71.782906615992431</v>
      </c>
      <c r="E282" s="534">
        <v>249.61543253103741</v>
      </c>
      <c r="F282" s="159">
        <f t="shared" si="40"/>
        <v>321.39833914702984</v>
      </c>
      <c r="G282" s="160">
        <f t="shared" ref="G282:G290" si="44">F282/C282</f>
        <v>1.0000008306414188</v>
      </c>
      <c r="H282" s="161"/>
      <c r="I282" s="573">
        <v>206.48529627040585</v>
      </c>
      <c r="J282" s="572">
        <v>43.130136260631566</v>
      </c>
      <c r="K282" s="183">
        <f t="shared" si="42"/>
        <v>249.61543253103741</v>
      </c>
      <c r="L282" s="162"/>
      <c r="M282" s="569">
        <v>63.462957029483114</v>
      </c>
      <c r="N282" s="571">
        <v>8.3199495865093152</v>
      </c>
      <c r="O282" s="69">
        <f t="shared" si="43"/>
        <v>71.782906615992431</v>
      </c>
      <c r="P282" s="69"/>
    </row>
    <row r="283" spans="1:16" ht="15" customHeight="1" x14ac:dyDescent="0.3">
      <c r="A283" s="50">
        <v>10</v>
      </c>
      <c r="B283" s="490" t="s">
        <v>305</v>
      </c>
      <c r="C283" s="528">
        <v>380.23637908616467</v>
      </c>
      <c r="D283" s="98">
        <v>83.396587682879343</v>
      </c>
      <c r="E283" s="534">
        <v>296.84045083289982</v>
      </c>
      <c r="F283" s="159">
        <f t="shared" si="40"/>
        <v>380.23703851577915</v>
      </c>
      <c r="G283" s="160">
        <f t="shared" si="44"/>
        <v>1.0000017342622924</v>
      </c>
      <c r="H283" s="161"/>
      <c r="I283" s="573">
        <v>228.36315309017641</v>
      </c>
      <c r="J283" s="572">
        <v>68.477297742723437</v>
      </c>
      <c r="K283" s="183">
        <f t="shared" si="42"/>
        <v>296.84045083289982</v>
      </c>
      <c r="L283" s="162"/>
      <c r="M283" s="569">
        <v>70.187084666310284</v>
      </c>
      <c r="N283" s="571">
        <v>13.209503016569057</v>
      </c>
      <c r="O283" s="69">
        <f t="shared" si="43"/>
        <v>83.396587682879343</v>
      </c>
      <c r="P283" s="69"/>
    </row>
    <row r="284" spans="1:16" ht="15" customHeight="1" x14ac:dyDescent="0.3">
      <c r="A284" s="50">
        <v>11</v>
      </c>
      <c r="B284" s="490" t="s">
        <v>159</v>
      </c>
      <c r="C284" s="528">
        <v>188.28514040609286</v>
      </c>
      <c r="D284" s="98">
        <v>40.978767416742613</v>
      </c>
      <c r="E284" s="534">
        <v>147.30677093435708</v>
      </c>
      <c r="F284" s="159">
        <f t="shared" si="40"/>
        <v>188.28553835109969</v>
      </c>
      <c r="G284" s="160">
        <f t="shared" si="44"/>
        <v>1.00000211352317</v>
      </c>
      <c r="H284" s="161"/>
      <c r="I284" s="573">
        <v>109.77127842427733</v>
      </c>
      <c r="J284" s="572">
        <v>37.535492510079756</v>
      </c>
      <c r="K284" s="183">
        <f t="shared" si="42"/>
        <v>147.30677093435708</v>
      </c>
      <c r="L284" s="162"/>
      <c r="M284" s="569">
        <v>33.738043587318558</v>
      </c>
      <c r="N284" s="571">
        <v>7.2407238294240566</v>
      </c>
      <c r="O284" s="69">
        <f t="shared" si="43"/>
        <v>40.978767416742613</v>
      </c>
      <c r="P284" s="69"/>
    </row>
    <row r="285" spans="1:16" ht="15" customHeight="1" x14ac:dyDescent="0.3">
      <c r="A285" s="50">
        <v>12</v>
      </c>
      <c r="B285" s="490" t="s">
        <v>306</v>
      </c>
      <c r="C285" s="528">
        <v>95.158396396706763</v>
      </c>
      <c r="D285" s="98">
        <v>20.72694764166804</v>
      </c>
      <c r="E285" s="534">
        <v>74.431646168411731</v>
      </c>
      <c r="F285" s="159">
        <f t="shared" si="40"/>
        <v>95.158593810079765</v>
      </c>
      <c r="G285" s="160">
        <f t="shared" si="44"/>
        <v>1.0000020745765006</v>
      </c>
      <c r="H285" s="161"/>
      <c r="I285" s="573">
        <v>55.649627862987792</v>
      </c>
      <c r="J285" s="572">
        <v>18.782018305423939</v>
      </c>
      <c r="K285" s="183">
        <f t="shared" si="42"/>
        <v>74.431646168411731</v>
      </c>
      <c r="L285" s="162"/>
      <c r="M285" s="569">
        <v>17.103832600024674</v>
      </c>
      <c r="N285" s="571">
        <v>3.6231150416433682</v>
      </c>
      <c r="O285" s="69">
        <f t="shared" si="43"/>
        <v>20.72694764166804</v>
      </c>
      <c r="P285" s="69"/>
    </row>
    <row r="286" spans="1:16" ht="15" customHeight="1" x14ac:dyDescent="0.3">
      <c r="A286" s="50">
        <v>13</v>
      </c>
      <c r="B286" s="490" t="s">
        <v>215</v>
      </c>
      <c r="C286" s="528">
        <v>387.30737856329097</v>
      </c>
      <c r="D286" s="98">
        <v>84.271863562695586</v>
      </c>
      <c r="E286" s="534">
        <v>303.03633864788742</v>
      </c>
      <c r="F286" s="159">
        <f t="shared" si="40"/>
        <v>387.30820221058298</v>
      </c>
      <c r="G286" s="160">
        <f t="shared" si="44"/>
        <v>1.0000021265985044</v>
      </c>
      <c r="H286" s="161"/>
      <c r="I286" s="573">
        <v>225.56764916320572</v>
      </c>
      <c r="J286" s="572">
        <v>77.468689484681718</v>
      </c>
      <c r="K286" s="183">
        <f t="shared" si="42"/>
        <v>303.03633864788742</v>
      </c>
      <c r="L286" s="162"/>
      <c r="M286" s="569">
        <v>69.32789057938237</v>
      </c>
      <c r="N286" s="571">
        <v>14.943972983313223</v>
      </c>
      <c r="O286" s="69">
        <f t="shared" si="43"/>
        <v>84.271863562695586</v>
      </c>
      <c r="P286" s="69"/>
    </row>
    <row r="287" spans="1:16" ht="15" customHeight="1" x14ac:dyDescent="0.3">
      <c r="A287" s="50">
        <v>14</v>
      </c>
      <c r="B287" s="490" t="s">
        <v>307</v>
      </c>
      <c r="C287" s="528">
        <v>142.43105620035709</v>
      </c>
      <c r="D287" s="98">
        <v>29.854001682162192</v>
      </c>
      <c r="E287" s="534">
        <v>112.57761308033481</v>
      </c>
      <c r="F287" s="159">
        <f t="shared" si="40"/>
        <v>142.43161476249702</v>
      </c>
      <c r="G287" s="160">
        <f t="shared" si="44"/>
        <v>1.0000039216316641</v>
      </c>
      <c r="H287" s="161"/>
      <c r="I287" s="573">
        <v>71.103034664254295</v>
      </c>
      <c r="J287" s="572">
        <v>41.474578416080519</v>
      </c>
      <c r="K287" s="183">
        <f t="shared" si="42"/>
        <v>112.57761308033481</v>
      </c>
      <c r="L287" s="162"/>
      <c r="M287" s="569">
        <v>21.853414819688311</v>
      </c>
      <c r="N287" s="571">
        <v>8.000586862473881</v>
      </c>
      <c r="O287" s="69">
        <f t="shared" si="43"/>
        <v>29.854001682162192</v>
      </c>
      <c r="P287" s="69"/>
    </row>
    <row r="288" spans="1:16" ht="15" customHeight="1" x14ac:dyDescent="0.3">
      <c r="A288" s="50">
        <v>15</v>
      </c>
      <c r="B288" s="490" t="s">
        <v>161</v>
      </c>
      <c r="C288" s="528">
        <v>144.2812431993971</v>
      </c>
      <c r="D288" s="98">
        <v>32.07047990822069</v>
      </c>
      <c r="E288" s="534">
        <v>112.2109178037403</v>
      </c>
      <c r="F288" s="159">
        <f t="shared" si="40"/>
        <v>144.28139771196101</v>
      </c>
      <c r="G288" s="160">
        <f t="shared" si="44"/>
        <v>1.000001070912341</v>
      </c>
      <c r="H288" s="161"/>
      <c r="I288" s="573">
        <v>91.088283235330408</v>
      </c>
      <c r="J288" s="572">
        <v>21.1226345684099</v>
      </c>
      <c r="K288" s="183">
        <f t="shared" si="42"/>
        <v>112.2109178037403</v>
      </c>
      <c r="L288" s="162" t="s">
        <v>15</v>
      </c>
      <c r="M288" s="569">
        <v>27.995852049837573</v>
      </c>
      <c r="N288" s="571">
        <v>4.0746278583831188</v>
      </c>
      <c r="O288" s="69">
        <f t="shared" si="43"/>
        <v>32.07047990822069</v>
      </c>
      <c r="P288" s="69"/>
    </row>
    <row r="289" spans="1:16" ht="15" customHeight="1" x14ac:dyDescent="0.3">
      <c r="A289" s="50">
        <v>16</v>
      </c>
      <c r="B289" s="490" t="s">
        <v>308</v>
      </c>
      <c r="C289" s="528">
        <v>91.083733109228504</v>
      </c>
      <c r="D289" s="98">
        <v>19.661583904282459</v>
      </c>
      <c r="E289" s="534">
        <v>71.422378164913965</v>
      </c>
      <c r="F289" s="159">
        <f t="shared" si="40"/>
        <v>91.083962069196417</v>
      </c>
      <c r="G289" s="160">
        <f t="shared" si="44"/>
        <v>1.0000025137306092</v>
      </c>
      <c r="H289" s="161"/>
      <c r="I289" s="573">
        <v>51.4129635264608</v>
      </c>
      <c r="J289" s="572">
        <v>20.009414638453162</v>
      </c>
      <c r="K289" s="183">
        <f t="shared" si="42"/>
        <v>71.422378164913965</v>
      </c>
      <c r="L289" s="162"/>
      <c r="M289" s="569">
        <v>15.801699946543854</v>
      </c>
      <c r="N289" s="571">
        <v>3.859883957738603</v>
      </c>
      <c r="O289" s="69">
        <f t="shared" si="43"/>
        <v>19.661583904282459</v>
      </c>
      <c r="P289" s="69"/>
    </row>
    <row r="290" spans="1:16" ht="15" customHeight="1" x14ac:dyDescent="0.3">
      <c r="A290" s="43"/>
      <c r="B290" s="62" t="s">
        <v>33</v>
      </c>
      <c r="C290" s="130">
        <v>3917.19</v>
      </c>
      <c r="D290" s="280">
        <v>836.00199999999984</v>
      </c>
      <c r="E290" s="530">
        <v>3081.2</v>
      </c>
      <c r="F290" s="164">
        <f t="shared" si="40"/>
        <v>3917.2019999999998</v>
      </c>
      <c r="G290" s="165">
        <f t="shared" si="44"/>
        <v>1.000003063420462</v>
      </c>
      <c r="H290" s="161"/>
      <c r="I290" s="574">
        <v>2111.2999999999997</v>
      </c>
      <c r="J290" s="572">
        <v>969.89999999999986</v>
      </c>
      <c r="K290" s="183">
        <f>I290+J290</f>
        <v>3081.2</v>
      </c>
      <c r="L290" s="162"/>
      <c r="M290" s="570">
        <v>648.90499999999986</v>
      </c>
      <c r="N290" s="571">
        <v>187.09699999999998</v>
      </c>
      <c r="O290" s="69">
        <f t="shared" si="43"/>
        <v>836.00199999999984</v>
      </c>
      <c r="P290" s="69"/>
    </row>
    <row r="291" spans="1:16" ht="4.75" customHeight="1" x14ac:dyDescent="0.3">
      <c r="A291" s="166"/>
      <c r="L291" s="136"/>
      <c r="M291" s="163"/>
      <c r="N291" s="163"/>
      <c r="O291" s="163"/>
      <c r="P291" s="69"/>
    </row>
    <row r="292" spans="1:16" x14ac:dyDescent="0.3">
      <c r="A292" s="17" t="s">
        <v>55</v>
      </c>
      <c r="H292" s="49"/>
    </row>
    <row r="293" spans="1:16" ht="6.75" customHeight="1" x14ac:dyDescent="0.3">
      <c r="A293" s="17"/>
    </row>
    <row r="294" spans="1:16" x14ac:dyDescent="0.3">
      <c r="A294" s="167" t="s">
        <v>49</v>
      </c>
      <c r="B294" s="167" t="s">
        <v>56</v>
      </c>
      <c r="C294" s="167" t="s">
        <v>57</v>
      </c>
      <c r="D294" s="167" t="s">
        <v>58</v>
      </c>
      <c r="E294" s="167" t="s">
        <v>59</v>
      </c>
      <c r="K294" s="69"/>
    </row>
    <row r="295" spans="1:16" ht="18.75" customHeight="1" x14ac:dyDescent="0.3">
      <c r="A295" s="98">
        <f>C290</f>
        <v>3917.19</v>
      </c>
      <c r="B295" s="98">
        <f>F290</f>
        <v>3917.2019999999998</v>
      </c>
      <c r="C295" s="56">
        <f>B295/A295</f>
        <v>1.000003063420462</v>
      </c>
      <c r="D295" s="97">
        <f>D317</f>
        <v>3528.2170000000006</v>
      </c>
      <c r="E295" s="56">
        <f>D295/A295</f>
        <v>0.90070101271574787</v>
      </c>
    </row>
    <row r="296" spans="1:16" ht="7.5" customHeight="1" x14ac:dyDescent="0.3">
      <c r="A296" s="17"/>
      <c r="G296" s="8" t="s">
        <v>15</v>
      </c>
    </row>
    <row r="297" spans="1:16" x14ac:dyDescent="0.3">
      <c r="A297" s="17" t="s">
        <v>260</v>
      </c>
    </row>
    <row r="298" spans="1:16" x14ac:dyDescent="0.3">
      <c r="A298" s="17"/>
    </row>
    <row r="299" spans="1:16" ht="14.5" thickBot="1" x14ac:dyDescent="0.35">
      <c r="A299" s="5" t="s">
        <v>26</v>
      </c>
      <c r="B299" s="5" t="s">
        <v>37</v>
      </c>
      <c r="C299" s="5" t="s">
        <v>53</v>
      </c>
      <c r="D299" s="5" t="s">
        <v>58</v>
      </c>
      <c r="E299" s="24" t="s">
        <v>59</v>
      </c>
    </row>
    <row r="300" spans="1:16" x14ac:dyDescent="0.3">
      <c r="A300" s="43">
        <v>1</v>
      </c>
      <c r="B300" s="168">
        <v>2</v>
      </c>
      <c r="C300" s="43">
        <v>3</v>
      </c>
      <c r="D300" s="168">
        <v>4</v>
      </c>
      <c r="E300" s="43">
        <v>5</v>
      </c>
      <c r="I300" s="631" t="s">
        <v>168</v>
      </c>
      <c r="J300" s="632"/>
      <c r="K300" s="633"/>
      <c r="L300" s="136"/>
    </row>
    <row r="301" spans="1:16" x14ac:dyDescent="0.3">
      <c r="A301" s="50">
        <v>1</v>
      </c>
      <c r="B301" s="491" t="s">
        <v>153</v>
      </c>
      <c r="C301" s="521">
        <v>395.95572768512767</v>
      </c>
      <c r="D301" s="169">
        <v>357.00746543643208</v>
      </c>
      <c r="E301" s="170">
        <f t="shared" ref="E301:E317" si="45">D301/C301</f>
        <v>0.90163480529401996</v>
      </c>
      <c r="I301" s="575">
        <v>214.00206886796332</v>
      </c>
      <c r="J301" s="577">
        <v>143.00539656846877</v>
      </c>
      <c r="K301" s="169">
        <f>I301+J301</f>
        <v>357.00746543643208</v>
      </c>
      <c r="L301" s="136"/>
    </row>
    <row r="302" spans="1:16" x14ac:dyDescent="0.3">
      <c r="A302" s="50">
        <v>2</v>
      </c>
      <c r="B302" s="491" t="s">
        <v>154</v>
      </c>
      <c r="C302" s="521">
        <v>412.28838045411061</v>
      </c>
      <c r="D302" s="169">
        <v>371.7038650602862</v>
      </c>
      <c r="E302" s="170">
        <f t="shared" si="45"/>
        <v>0.90156279604794332</v>
      </c>
      <c r="I302" s="575">
        <v>225.76423249311236</v>
      </c>
      <c r="J302" s="577">
        <v>145.93963256717385</v>
      </c>
      <c r="K302" s="169">
        <f t="shared" ref="K302:K317" si="46">I302+J302</f>
        <v>371.7038650602862</v>
      </c>
      <c r="L302" s="136"/>
    </row>
    <row r="303" spans="1:16" x14ac:dyDescent="0.3">
      <c r="A303" s="50">
        <v>3</v>
      </c>
      <c r="B303" s="491" t="s">
        <v>302</v>
      </c>
      <c r="C303" s="521">
        <v>168.10476986971662</v>
      </c>
      <c r="D303" s="169">
        <v>151.44146075481217</v>
      </c>
      <c r="E303" s="170">
        <f t="shared" si="45"/>
        <v>0.90087545327941176</v>
      </c>
      <c r="I303" s="575">
        <v>103.47442384966486</v>
      </c>
      <c r="J303" s="577">
        <v>47.967036905147303</v>
      </c>
      <c r="K303" s="169">
        <f t="shared" si="46"/>
        <v>151.44146075481217</v>
      </c>
      <c r="L303" s="136"/>
    </row>
    <row r="304" spans="1:16" x14ac:dyDescent="0.3">
      <c r="A304" s="50">
        <v>4</v>
      </c>
      <c r="B304" s="491" t="s">
        <v>155</v>
      </c>
      <c r="C304" s="521">
        <v>366.02585738956833</v>
      </c>
      <c r="D304" s="169">
        <v>329.93720222862487</v>
      </c>
      <c r="E304" s="170">
        <f t="shared" si="45"/>
        <v>0.90140408271065497</v>
      </c>
      <c r="I304" s="575">
        <v>206.17421647271681</v>
      </c>
      <c r="J304" s="577">
        <v>123.76298575590806</v>
      </c>
      <c r="K304" s="169">
        <f t="shared" si="46"/>
        <v>329.93720222862487</v>
      </c>
      <c r="L304" s="136"/>
    </row>
    <row r="305" spans="1:16" x14ac:dyDescent="0.3">
      <c r="A305" s="50">
        <v>5</v>
      </c>
      <c r="B305" s="491" t="s">
        <v>303</v>
      </c>
      <c r="C305" s="521">
        <v>147.92441293085216</v>
      </c>
      <c r="D305" s="169">
        <v>133.37048534503575</v>
      </c>
      <c r="E305" s="170">
        <f t="shared" si="45"/>
        <v>0.90161240259496789</v>
      </c>
      <c r="I305" s="575">
        <v>80.27625711583535</v>
      </c>
      <c r="J305" s="577">
        <v>53.09422822920039</v>
      </c>
      <c r="K305" s="169">
        <f t="shared" si="46"/>
        <v>133.37048534503575</v>
      </c>
      <c r="L305" s="136"/>
    </row>
    <row r="306" spans="1:16" x14ac:dyDescent="0.3">
      <c r="A306" s="50">
        <v>6</v>
      </c>
      <c r="B306" s="491" t="s">
        <v>156</v>
      </c>
      <c r="C306" s="521">
        <v>276.38366656935307</v>
      </c>
      <c r="D306" s="169">
        <v>249.07191711866733</v>
      </c>
      <c r="E306" s="170">
        <f t="shared" si="45"/>
        <v>0.90118175292448988</v>
      </c>
      <c r="I306" s="575">
        <v>161.75523113614869</v>
      </c>
      <c r="J306" s="577">
        <v>87.316685982518621</v>
      </c>
      <c r="K306" s="169">
        <f t="shared" si="46"/>
        <v>249.07191711866733</v>
      </c>
      <c r="L306" s="136"/>
    </row>
    <row r="307" spans="1:16" x14ac:dyDescent="0.3">
      <c r="A307" s="50">
        <v>7</v>
      </c>
      <c r="B307" s="491" t="s">
        <v>157</v>
      </c>
      <c r="C307" s="521">
        <v>250.74414590589782</v>
      </c>
      <c r="D307" s="169">
        <v>225.78208477644401</v>
      </c>
      <c r="E307" s="170">
        <f t="shared" si="45"/>
        <v>0.9004480800966661</v>
      </c>
      <c r="I307" s="575">
        <v>164.93529617171757</v>
      </c>
      <c r="J307" s="577">
        <v>60.846788604726449</v>
      </c>
      <c r="K307" s="169">
        <f t="shared" si="46"/>
        <v>225.78208477644401</v>
      </c>
      <c r="L307" s="136"/>
    </row>
    <row r="308" spans="1:16" ht="15" customHeight="1" x14ac:dyDescent="0.3">
      <c r="A308" s="50">
        <v>8</v>
      </c>
      <c r="B308" s="491" t="s">
        <v>304</v>
      </c>
      <c r="C308" s="476">
        <v>149.58164005365663</v>
      </c>
      <c r="D308" s="169">
        <v>134.65393784799059</v>
      </c>
      <c r="E308" s="170">
        <f t="shared" si="45"/>
        <v>0.90020364664867092</v>
      </c>
      <c r="I308" s="575">
        <v>102.00670152555615</v>
      </c>
      <c r="J308" s="577">
        <v>32.647236322434445</v>
      </c>
      <c r="K308" s="169">
        <f t="shared" si="46"/>
        <v>134.65393784799059</v>
      </c>
      <c r="L308" s="162"/>
      <c r="M308" s="136"/>
    </row>
    <row r="309" spans="1:16" ht="15" customHeight="1" x14ac:dyDescent="0.3">
      <c r="A309" s="50">
        <v>9</v>
      </c>
      <c r="B309" s="491" t="s">
        <v>158</v>
      </c>
      <c r="C309" s="476">
        <v>321.39807218047918</v>
      </c>
      <c r="D309" s="169">
        <v>289.08859959206291</v>
      </c>
      <c r="E309" s="170">
        <f t="shared" si="45"/>
        <v>0.89947210209066508</v>
      </c>
      <c r="I309" s="575">
        <v>242.4188038652905</v>
      </c>
      <c r="J309" s="577">
        <v>46.669795726772421</v>
      </c>
      <c r="K309" s="169">
        <f t="shared" si="46"/>
        <v>289.08859959206291</v>
      </c>
      <c r="L309" s="162"/>
      <c r="M309" s="162"/>
      <c r="N309" s="163"/>
      <c r="O309" s="163"/>
      <c r="P309" s="69"/>
    </row>
    <row r="310" spans="1:16" ht="15" customHeight="1" x14ac:dyDescent="0.3">
      <c r="A310" s="50">
        <v>10</v>
      </c>
      <c r="B310" s="491" t="s">
        <v>305</v>
      </c>
      <c r="C310" s="476">
        <v>380.23637908616467</v>
      </c>
      <c r="D310" s="169">
        <v>342.20112517817722</v>
      </c>
      <c r="E310" s="170">
        <f t="shared" si="45"/>
        <v>0.8999694505838739</v>
      </c>
      <c r="I310" s="575">
        <v>268.10394453719312</v>
      </c>
      <c r="J310" s="577">
        <v>74.097180640984135</v>
      </c>
      <c r="K310" s="169">
        <f t="shared" si="46"/>
        <v>342.20112517817722</v>
      </c>
      <c r="L310" s="162"/>
      <c r="M310" s="162"/>
      <c r="N310" s="163"/>
      <c r="O310" s="163"/>
      <c r="P310" s="69"/>
    </row>
    <row r="311" spans="1:16" ht="15" customHeight="1" x14ac:dyDescent="0.3">
      <c r="A311" s="50">
        <v>11</v>
      </c>
      <c r="B311" s="491" t="s">
        <v>159</v>
      </c>
      <c r="C311" s="476">
        <v>188.28514040609286</v>
      </c>
      <c r="D311" s="169">
        <v>169.49017763068048</v>
      </c>
      <c r="E311" s="170">
        <f t="shared" si="45"/>
        <v>0.90017819390911324</v>
      </c>
      <c r="I311" s="575">
        <v>128.87417406965747</v>
      </c>
      <c r="J311" s="577">
        <v>40.616003561022993</v>
      </c>
      <c r="K311" s="169">
        <f t="shared" si="46"/>
        <v>169.49017763068048</v>
      </c>
      <c r="L311" s="162"/>
      <c r="M311" s="162"/>
      <c r="N311" s="163"/>
      <c r="O311" s="163"/>
      <c r="P311" s="69"/>
    </row>
    <row r="312" spans="1:16" ht="15" customHeight="1" x14ac:dyDescent="0.3">
      <c r="A312" s="50">
        <v>12</v>
      </c>
      <c r="B312" s="491" t="s">
        <v>306</v>
      </c>
      <c r="C312" s="476">
        <v>95.158396396706763</v>
      </c>
      <c r="D312" s="169">
        <v>85.657473582990491</v>
      </c>
      <c r="E312" s="170">
        <f t="shared" si="45"/>
        <v>0.90015675785342386</v>
      </c>
      <c r="I312" s="575">
        <v>65.334028455117391</v>
      </c>
      <c r="J312" s="577">
        <v>20.3234451278731</v>
      </c>
      <c r="K312" s="169">
        <f t="shared" si="46"/>
        <v>85.657473582990491</v>
      </c>
      <c r="L312" s="162"/>
      <c r="M312" s="162"/>
      <c r="N312" s="163"/>
      <c r="O312" s="163"/>
      <c r="P312" s="69"/>
    </row>
    <row r="313" spans="1:16" ht="15" customHeight="1" x14ac:dyDescent="0.3">
      <c r="A313" s="50">
        <v>13</v>
      </c>
      <c r="B313" s="491" t="s">
        <v>215</v>
      </c>
      <c r="C313" s="476">
        <v>387.30737856329097</v>
      </c>
      <c r="D313" s="169">
        <v>348.6484438190235</v>
      </c>
      <c r="E313" s="170">
        <f>D313/C313</f>
        <v>0.90018539050902668</v>
      </c>
      <c r="I313" s="575">
        <v>264.82195434022776</v>
      </c>
      <c r="J313" s="577">
        <v>83.826489478795722</v>
      </c>
      <c r="K313" s="169">
        <f t="shared" si="46"/>
        <v>348.6484438190235</v>
      </c>
      <c r="L313" s="162"/>
      <c r="M313" s="162"/>
      <c r="N313" s="163"/>
      <c r="O313" s="163"/>
      <c r="P313" s="69"/>
    </row>
    <row r="314" spans="1:16" ht="15" customHeight="1" x14ac:dyDescent="0.3">
      <c r="A314" s="50">
        <v>14</v>
      </c>
      <c r="B314" s="491" t="s">
        <v>307</v>
      </c>
      <c r="C314" s="476">
        <v>142.43105620035709</v>
      </c>
      <c r="D314" s="169">
        <v>128.35507461650971</v>
      </c>
      <c r="E314" s="170">
        <f t="shared" si="45"/>
        <v>0.90117336794830216</v>
      </c>
      <c r="I314" s="575">
        <v>83.476707183683544</v>
      </c>
      <c r="J314" s="577">
        <v>44.87836743282616</v>
      </c>
      <c r="K314" s="169">
        <f t="shared" si="46"/>
        <v>128.35507461650971</v>
      </c>
      <c r="L314" s="162"/>
      <c r="M314" s="162"/>
      <c r="N314" s="163"/>
      <c r="O314" s="163"/>
      <c r="P314" s="69"/>
    </row>
    <row r="315" spans="1:16" ht="15" customHeight="1" x14ac:dyDescent="0.3">
      <c r="A315" s="50">
        <v>15</v>
      </c>
      <c r="B315" s="491" t="s">
        <v>161</v>
      </c>
      <c r="C315" s="476">
        <v>144.2812431993971</v>
      </c>
      <c r="D315" s="169">
        <v>129.79603343232023</v>
      </c>
      <c r="E315" s="170">
        <f t="shared" si="45"/>
        <v>0.89960434602675088</v>
      </c>
      <c r="I315" s="575">
        <v>106.93987933714379</v>
      </c>
      <c r="J315" s="577">
        <v>22.856154095176432</v>
      </c>
      <c r="K315" s="169">
        <f t="shared" si="46"/>
        <v>129.79603343232023</v>
      </c>
      <c r="L315" s="162"/>
      <c r="M315" s="162"/>
      <c r="N315" s="163"/>
      <c r="O315" s="163"/>
      <c r="P315" s="69"/>
    </row>
    <row r="316" spans="1:16" ht="15" customHeight="1" x14ac:dyDescent="0.3">
      <c r="A316" s="50">
        <v>16</v>
      </c>
      <c r="B316" s="491" t="s">
        <v>308</v>
      </c>
      <c r="C316" s="476">
        <v>91.083733109228504</v>
      </c>
      <c r="D316" s="169">
        <v>82.011653579942362</v>
      </c>
      <c r="E316" s="170">
        <f t="shared" si="45"/>
        <v>0.90039846611900709</v>
      </c>
      <c r="I316" s="575">
        <v>60.360080578971171</v>
      </c>
      <c r="J316" s="577">
        <v>21.651573000971187</v>
      </c>
      <c r="K316" s="169">
        <f t="shared" si="46"/>
        <v>82.011653579942362</v>
      </c>
      <c r="L316" s="162"/>
      <c r="M316" s="162"/>
      <c r="N316" s="163"/>
      <c r="O316" s="163"/>
      <c r="P316" s="69"/>
    </row>
    <row r="317" spans="1:16" ht="15" customHeight="1" x14ac:dyDescent="0.3">
      <c r="A317" s="43"/>
      <c r="B317" s="62" t="s">
        <v>33</v>
      </c>
      <c r="C317" s="164">
        <v>3917.19</v>
      </c>
      <c r="D317" s="169">
        <v>3528.2170000000006</v>
      </c>
      <c r="E317" s="171">
        <f t="shared" si="45"/>
        <v>0.90070101271574787</v>
      </c>
      <c r="H317" s="8" t="s">
        <v>15</v>
      </c>
      <c r="I317" s="576">
        <v>2478.7180000000003</v>
      </c>
      <c r="J317" s="577">
        <v>1049.4990000000003</v>
      </c>
      <c r="K317" s="169">
        <f t="shared" si="46"/>
        <v>3528.2170000000006</v>
      </c>
      <c r="L317" s="144"/>
      <c r="M317" s="162"/>
      <c r="N317" s="163"/>
      <c r="O317" s="163"/>
      <c r="P317" s="69"/>
    </row>
    <row r="318" spans="1:16" ht="14.25" customHeight="1" x14ac:dyDescent="0.3">
      <c r="A318" s="63"/>
      <c r="B318" s="58"/>
      <c r="C318" s="135"/>
      <c r="D318" s="135"/>
      <c r="E318" s="172"/>
      <c r="I318" s="144"/>
      <c r="J318" s="144"/>
      <c r="K318" s="144"/>
      <c r="L318" s="144"/>
      <c r="M318" s="144"/>
      <c r="N318" s="144"/>
      <c r="O318" s="144"/>
      <c r="P318" s="69"/>
    </row>
    <row r="319" spans="1:16" x14ac:dyDescent="0.3">
      <c r="A319" s="17" t="s">
        <v>189</v>
      </c>
      <c r="H319" s="49"/>
      <c r="M319" s="144"/>
      <c r="N319" s="144"/>
      <c r="O319" s="144"/>
      <c r="P319" s="69"/>
    </row>
    <row r="320" spans="1:16" ht="6.75" customHeight="1" x14ac:dyDescent="0.3">
      <c r="A320" s="17"/>
    </row>
    <row r="321" spans="1:17" ht="28" x14ac:dyDescent="0.3">
      <c r="A321" s="173" t="s">
        <v>49</v>
      </c>
      <c r="B321" s="173" t="s">
        <v>60</v>
      </c>
      <c r="C321" s="173" t="s">
        <v>61</v>
      </c>
      <c r="D321" s="173" t="s">
        <v>62</v>
      </c>
    </row>
    <row r="322" spans="1:17" ht="18.75" customHeight="1" x14ac:dyDescent="0.3">
      <c r="A322" s="98">
        <f>C344</f>
        <v>117.52999999999999</v>
      </c>
      <c r="B322" s="98">
        <f>D344</f>
        <v>92.439999999999984</v>
      </c>
      <c r="C322" s="174">
        <f>E344</f>
        <v>92.439999999999984</v>
      </c>
      <c r="D322" s="53">
        <f>C322/B322</f>
        <v>1</v>
      </c>
      <c r="L322" s="175"/>
    </row>
    <row r="323" spans="1:17" ht="7.5" customHeight="1" x14ac:dyDescent="0.3">
      <c r="A323" s="17"/>
    </row>
    <row r="324" spans="1:17" s="113" customFormat="1" x14ac:dyDescent="0.3">
      <c r="A324" s="134" t="s">
        <v>63</v>
      </c>
    </row>
    <row r="325" spans="1:17" ht="14.25" customHeight="1" x14ac:dyDescent="0.3">
      <c r="A325" s="17"/>
      <c r="G325" s="176" t="s">
        <v>190</v>
      </c>
    </row>
    <row r="326" spans="1:17" ht="28" x14ac:dyDescent="0.3">
      <c r="A326" s="9" t="s">
        <v>26</v>
      </c>
      <c r="B326" s="9" t="s">
        <v>37</v>
      </c>
      <c r="C326" s="9" t="s">
        <v>49</v>
      </c>
      <c r="D326" s="177" t="s">
        <v>64</v>
      </c>
      <c r="E326" s="177" t="s">
        <v>65</v>
      </c>
      <c r="F326" s="173" t="s">
        <v>66</v>
      </c>
      <c r="G326" s="173" t="s">
        <v>67</v>
      </c>
    </row>
    <row r="327" spans="1:17" x14ac:dyDescent="0.3">
      <c r="A327" s="178">
        <v>1</v>
      </c>
      <c r="B327" s="178">
        <v>2</v>
      </c>
      <c r="C327" s="179">
        <v>3</v>
      </c>
      <c r="D327" s="178">
        <v>4</v>
      </c>
      <c r="E327" s="180">
        <v>5</v>
      </c>
      <c r="F327" s="179">
        <v>6</v>
      </c>
      <c r="G327" s="178">
        <v>7</v>
      </c>
    </row>
    <row r="328" spans="1:17" x14ac:dyDescent="0.3">
      <c r="A328" s="50">
        <v>1</v>
      </c>
      <c r="B328" s="492" t="s">
        <v>153</v>
      </c>
      <c r="C328" s="519">
        <v>11.88011729705045</v>
      </c>
      <c r="D328" s="146">
        <v>9.3439806257069993</v>
      </c>
      <c r="E328" s="522">
        <v>9.3439806257069993</v>
      </c>
      <c r="F328" s="98">
        <f t="shared" ref="F328:F335" si="47">D328-E328</f>
        <v>0</v>
      </c>
      <c r="G328" s="53">
        <f t="shared" ref="G328:G335" si="48">E328/D328</f>
        <v>1</v>
      </c>
    </row>
    <row r="329" spans="1:17" x14ac:dyDescent="0.3">
      <c r="A329" s="50">
        <v>2</v>
      </c>
      <c r="B329" s="492" t="s">
        <v>154</v>
      </c>
      <c r="C329" s="519">
        <v>12.370156503710982</v>
      </c>
      <c r="D329" s="146">
        <v>9.7294075317199269</v>
      </c>
      <c r="E329" s="522">
        <v>9.7294075317199269</v>
      </c>
      <c r="F329" s="98">
        <f t="shared" si="47"/>
        <v>0</v>
      </c>
      <c r="G329" s="53">
        <f t="shared" si="48"/>
        <v>1</v>
      </c>
    </row>
    <row r="330" spans="1:17" x14ac:dyDescent="0.3">
      <c r="A330" s="50">
        <v>3</v>
      </c>
      <c r="B330" s="492" t="s">
        <v>302</v>
      </c>
      <c r="C330" s="519">
        <v>5.0437567753383918</v>
      </c>
      <c r="D330" s="146">
        <v>3.9670286421533305</v>
      </c>
      <c r="E330" s="522">
        <v>3.9670286421533305</v>
      </c>
      <c r="F330" s="98">
        <f t="shared" si="47"/>
        <v>0</v>
      </c>
      <c r="G330" s="53">
        <f t="shared" si="48"/>
        <v>1</v>
      </c>
    </row>
    <row r="331" spans="1:17" x14ac:dyDescent="0.3">
      <c r="A331" s="50">
        <v>4</v>
      </c>
      <c r="B331" s="492" t="s">
        <v>155</v>
      </c>
      <c r="C331" s="519">
        <v>10.982111926915969</v>
      </c>
      <c r="D331" s="146">
        <v>8.6376791161755477</v>
      </c>
      <c r="E331" s="522">
        <v>8.6376791161755477</v>
      </c>
      <c r="F331" s="98">
        <f t="shared" si="47"/>
        <v>0</v>
      </c>
      <c r="G331" s="53">
        <f t="shared" si="48"/>
        <v>1</v>
      </c>
    </row>
    <row r="332" spans="1:17" x14ac:dyDescent="0.3">
      <c r="A332" s="50">
        <v>5</v>
      </c>
      <c r="B332" s="492" t="s">
        <v>303</v>
      </c>
      <c r="C332" s="519">
        <v>4.438272397244722</v>
      </c>
      <c r="D332" s="146">
        <v>3.4908015009044679</v>
      </c>
      <c r="E332" s="522">
        <v>3.4908015009044679</v>
      </c>
      <c r="F332" s="98">
        <f t="shared" si="47"/>
        <v>0</v>
      </c>
      <c r="G332" s="53">
        <f t="shared" si="48"/>
        <v>1</v>
      </c>
    </row>
    <row r="333" spans="1:17" x14ac:dyDescent="0.3">
      <c r="A333" s="50">
        <v>6</v>
      </c>
      <c r="B333" s="492" t="s">
        <v>156</v>
      </c>
      <c r="C333" s="519">
        <v>8.2925189566745718</v>
      </c>
      <c r="D333" s="146">
        <v>6.5222534872372782</v>
      </c>
      <c r="E333" s="522">
        <v>6.5222534872372782</v>
      </c>
      <c r="F333" s="98">
        <f t="shared" si="47"/>
        <v>0</v>
      </c>
      <c r="G333" s="53">
        <f t="shared" si="48"/>
        <v>1</v>
      </c>
    </row>
    <row r="334" spans="1:17" x14ac:dyDescent="0.3">
      <c r="A334" s="50">
        <v>7</v>
      </c>
      <c r="B334" s="492" t="s">
        <v>157</v>
      </c>
      <c r="C334" s="519">
        <v>7.5232397377508295</v>
      </c>
      <c r="D334" s="146">
        <v>5.9171980035538727</v>
      </c>
      <c r="E334" s="522">
        <v>5.9171980035538727</v>
      </c>
      <c r="F334" s="98">
        <f t="shared" si="47"/>
        <v>0</v>
      </c>
      <c r="G334" s="53">
        <f t="shared" si="48"/>
        <v>1</v>
      </c>
    </row>
    <row r="335" spans="1:17" ht="15" customHeight="1" x14ac:dyDescent="0.3">
      <c r="A335" s="50">
        <v>8</v>
      </c>
      <c r="B335" s="492" t="s">
        <v>304</v>
      </c>
      <c r="C335" s="181">
        <v>4.487995260762502</v>
      </c>
      <c r="D335" s="182">
        <v>3.5299096562995462</v>
      </c>
      <c r="E335" s="183">
        <v>3.5299096562995462</v>
      </c>
      <c r="F335" s="98">
        <f t="shared" si="47"/>
        <v>0</v>
      </c>
      <c r="G335" s="53">
        <f t="shared" si="48"/>
        <v>1</v>
      </c>
      <c r="I335" s="163"/>
      <c r="J335" s="163"/>
      <c r="K335" s="163"/>
      <c r="L335" s="162"/>
      <c r="M335" s="136"/>
      <c r="Q335" s="41"/>
    </row>
    <row r="336" spans="1:17" ht="15" customHeight="1" x14ac:dyDescent="0.3">
      <c r="A336" s="50">
        <v>9</v>
      </c>
      <c r="B336" s="492" t="s">
        <v>158</v>
      </c>
      <c r="C336" s="181">
        <v>9.6431154535194157</v>
      </c>
      <c r="D336" s="182">
        <v>7.5845281419495851</v>
      </c>
      <c r="E336" s="183">
        <v>7.5845281419495851</v>
      </c>
      <c r="F336" s="98">
        <f t="shared" ref="F336:F343" si="49">D336-E336</f>
        <v>0</v>
      </c>
      <c r="G336" s="53">
        <f t="shared" ref="G336:G344" si="50">E336/D336</f>
        <v>1</v>
      </c>
      <c r="I336" s="163"/>
      <c r="J336" s="163"/>
      <c r="K336" s="163"/>
      <c r="L336" s="162"/>
      <c r="M336" s="162"/>
      <c r="N336" s="163"/>
      <c r="O336" s="184"/>
      <c r="P336" s="185"/>
      <c r="Q336" s="41"/>
    </row>
    <row r="337" spans="1:17" ht="15" customHeight="1" x14ac:dyDescent="0.3">
      <c r="A337" s="50">
        <v>10</v>
      </c>
      <c r="B337" s="492" t="s">
        <v>305</v>
      </c>
      <c r="C337" s="181">
        <v>11.408479454404032</v>
      </c>
      <c r="D337" s="182">
        <v>8.9730268081775613</v>
      </c>
      <c r="E337" s="183">
        <v>8.9730268081775613</v>
      </c>
      <c r="F337" s="98">
        <f t="shared" si="49"/>
        <v>0</v>
      </c>
      <c r="G337" s="53">
        <f t="shared" si="50"/>
        <v>1</v>
      </c>
      <c r="I337" s="163"/>
      <c r="J337" s="163"/>
      <c r="K337" s="163"/>
      <c r="L337" s="162"/>
      <c r="M337" s="162"/>
      <c r="N337" s="163"/>
      <c r="O337" s="184"/>
      <c r="P337" s="185"/>
      <c r="Q337" s="41"/>
    </row>
    <row r="338" spans="1:17" ht="15" customHeight="1" x14ac:dyDescent="0.3">
      <c r="A338" s="50">
        <v>11</v>
      </c>
      <c r="B338" s="492" t="s">
        <v>159</v>
      </c>
      <c r="C338" s="181">
        <v>5.6492415614070532</v>
      </c>
      <c r="D338" s="182">
        <v>4.4432561042837397</v>
      </c>
      <c r="E338" s="183">
        <v>4.4432561042837397</v>
      </c>
      <c r="F338" s="98">
        <f t="shared" si="49"/>
        <v>0</v>
      </c>
      <c r="G338" s="53">
        <f t="shared" si="50"/>
        <v>1</v>
      </c>
      <c r="I338" s="163"/>
      <c r="J338" s="163"/>
      <c r="K338" s="163"/>
      <c r="L338" s="162"/>
      <c r="M338" s="162"/>
      <c r="N338" s="163"/>
      <c r="O338" s="184"/>
      <c r="P338" s="185"/>
      <c r="Q338" s="41"/>
    </row>
    <row r="339" spans="1:17" ht="15" customHeight="1" x14ac:dyDescent="0.3">
      <c r="A339" s="50">
        <v>12</v>
      </c>
      <c r="B339" s="492" t="s">
        <v>306</v>
      </c>
      <c r="C339" s="181">
        <v>2.8550992748641106</v>
      </c>
      <c r="D339" s="182">
        <v>2.2456000763076527</v>
      </c>
      <c r="E339" s="183">
        <v>2.2456000763076527</v>
      </c>
      <c r="F339" s="98">
        <f t="shared" si="49"/>
        <v>0</v>
      </c>
      <c r="G339" s="53">
        <f t="shared" si="50"/>
        <v>1</v>
      </c>
      <c r="I339" s="163"/>
      <c r="J339" s="163"/>
      <c r="K339" s="163"/>
      <c r="L339" s="162"/>
      <c r="M339" s="162"/>
      <c r="N339" s="163"/>
      <c r="O339" s="184"/>
      <c r="P339" s="185"/>
      <c r="Q339" s="41"/>
    </row>
    <row r="340" spans="1:17" ht="15" customHeight="1" x14ac:dyDescent="0.3">
      <c r="A340" s="50">
        <v>13</v>
      </c>
      <c r="B340" s="492" t="s">
        <v>215</v>
      </c>
      <c r="C340" s="181">
        <v>11.620635251939166</v>
      </c>
      <c r="D340" s="182">
        <v>9.1398921355335361</v>
      </c>
      <c r="E340" s="183">
        <v>9.1398921355335361</v>
      </c>
      <c r="F340" s="98">
        <f t="shared" si="49"/>
        <v>0</v>
      </c>
      <c r="G340" s="53">
        <f t="shared" si="50"/>
        <v>1</v>
      </c>
      <c r="I340" s="163"/>
      <c r="J340" s="163"/>
      <c r="K340" s="163"/>
      <c r="L340" s="162"/>
      <c r="M340" s="162"/>
      <c r="N340" s="163"/>
      <c r="O340" s="184"/>
      <c r="P340" s="185"/>
      <c r="Q340" s="41"/>
    </row>
    <row r="341" spans="1:17" ht="15" customHeight="1" x14ac:dyDescent="0.3">
      <c r="A341" s="50">
        <v>14</v>
      </c>
      <c r="B341" s="492" t="s">
        <v>307</v>
      </c>
      <c r="C341" s="181">
        <v>4.2734516414133523</v>
      </c>
      <c r="D341" s="182">
        <v>3.3611662531460076</v>
      </c>
      <c r="E341" s="183">
        <v>3.3611662531460076</v>
      </c>
      <c r="F341" s="98">
        <f t="shared" si="49"/>
        <v>0</v>
      </c>
      <c r="G341" s="53">
        <f t="shared" si="50"/>
        <v>1</v>
      </c>
      <c r="I341" s="163"/>
      <c r="J341" s="163"/>
      <c r="K341" s="163"/>
      <c r="L341" s="162"/>
      <c r="M341" s="162"/>
      <c r="N341" s="163"/>
      <c r="O341" s="186"/>
      <c r="P341" s="185"/>
      <c r="Q341" s="41"/>
    </row>
    <row r="342" spans="1:17" ht="15" customHeight="1" x14ac:dyDescent="0.3">
      <c r="A342" s="50">
        <v>15</v>
      </c>
      <c r="B342" s="492" t="s">
        <v>161</v>
      </c>
      <c r="C342" s="181">
        <v>4.3289640056328995</v>
      </c>
      <c r="D342" s="182">
        <v>3.4048279816277143</v>
      </c>
      <c r="E342" s="183">
        <v>3.4048279816277143</v>
      </c>
      <c r="F342" s="98">
        <f t="shared" si="49"/>
        <v>0</v>
      </c>
      <c r="G342" s="53">
        <f t="shared" si="50"/>
        <v>1</v>
      </c>
      <c r="I342" s="163"/>
      <c r="J342" s="163"/>
      <c r="K342" s="163"/>
      <c r="L342" s="162"/>
      <c r="M342" s="162"/>
      <c r="N342" s="163"/>
      <c r="O342" s="186"/>
      <c r="P342" s="185"/>
      <c r="Q342" s="41"/>
    </row>
    <row r="343" spans="1:17" ht="15" customHeight="1" x14ac:dyDescent="0.3">
      <c r="A343" s="50">
        <v>16</v>
      </c>
      <c r="B343" s="492" t="s">
        <v>308</v>
      </c>
      <c r="C343" s="181">
        <v>2.732844501371551</v>
      </c>
      <c r="D343" s="182">
        <v>2.1494439352232293</v>
      </c>
      <c r="E343" s="183">
        <v>2.1494439352232293</v>
      </c>
      <c r="F343" s="98">
        <f t="shared" si="49"/>
        <v>0</v>
      </c>
      <c r="G343" s="53">
        <f t="shared" si="50"/>
        <v>1</v>
      </c>
      <c r="I343" s="163"/>
      <c r="J343" s="163"/>
      <c r="K343" s="163"/>
      <c r="L343" s="162"/>
      <c r="M343" s="162"/>
      <c r="N343" s="163"/>
      <c r="O343" s="184"/>
      <c r="P343" s="185"/>
      <c r="Q343" s="41"/>
    </row>
    <row r="344" spans="1:17" ht="15" customHeight="1" x14ac:dyDescent="0.3">
      <c r="A344" s="43"/>
      <c r="B344" s="62" t="s">
        <v>33</v>
      </c>
      <c r="C344" s="164">
        <v>117.52999999999999</v>
      </c>
      <c r="D344" s="164">
        <f>SUM(D328:D343)</f>
        <v>92.439999999999984</v>
      </c>
      <c r="E344" s="164">
        <v>92.439999999999984</v>
      </c>
      <c r="F344" s="98">
        <f>SUM(F335:F343)</f>
        <v>0</v>
      </c>
      <c r="G344" s="53">
        <f t="shared" si="50"/>
        <v>1</v>
      </c>
      <c r="I344" s="144"/>
      <c r="J344" s="144"/>
      <c r="K344" s="144"/>
      <c r="L344" s="144"/>
      <c r="M344" s="162"/>
      <c r="N344" s="163"/>
      <c r="O344" s="184"/>
      <c r="P344" s="185"/>
    </row>
    <row r="345" spans="1:17" x14ac:dyDescent="0.3">
      <c r="A345" s="17" t="s">
        <v>68</v>
      </c>
      <c r="M345" s="144"/>
      <c r="N345" s="144"/>
      <c r="O345" s="144"/>
      <c r="P345" s="69"/>
    </row>
    <row r="346" spans="1:17" ht="11.25" customHeight="1" x14ac:dyDescent="0.3">
      <c r="A346" s="79"/>
      <c r="B346" s="79"/>
      <c r="C346" s="108"/>
      <c r="D346" s="79"/>
      <c r="E346" s="79"/>
      <c r="F346" s="79"/>
      <c r="G346" s="79"/>
    </row>
    <row r="347" spans="1:17" x14ac:dyDescent="0.3">
      <c r="A347" s="105" t="s">
        <v>69</v>
      </c>
      <c r="B347" s="106"/>
      <c r="C347" s="106"/>
      <c r="D347" s="106"/>
      <c r="E347" s="107"/>
      <c r="F347" s="106"/>
    </row>
    <row r="348" spans="1:17" ht="15" customHeight="1" x14ac:dyDescent="0.3">
      <c r="A348" s="106"/>
      <c r="B348" s="106"/>
      <c r="C348" s="106"/>
      <c r="D348" s="106"/>
      <c r="E348" s="107"/>
      <c r="F348" s="106"/>
    </row>
    <row r="349" spans="1:17" ht="11.25" customHeight="1" x14ac:dyDescent="0.3">
      <c r="A349" s="17" t="s">
        <v>261</v>
      </c>
      <c r="B349" s="187"/>
      <c r="C349" s="108"/>
      <c r="D349" s="79"/>
      <c r="E349" s="79"/>
      <c r="F349" s="79"/>
      <c r="G349" s="79"/>
    </row>
    <row r="350" spans="1:17" x14ac:dyDescent="0.3">
      <c r="A350" s="79"/>
      <c r="B350" s="79"/>
      <c r="C350" s="79"/>
      <c r="D350" s="79"/>
      <c r="E350" s="79" t="s">
        <v>70</v>
      </c>
    </row>
    <row r="351" spans="1:17" ht="46.5" customHeight="1" x14ac:dyDescent="0.3">
      <c r="A351" s="4" t="s">
        <v>45</v>
      </c>
      <c r="B351" s="4" t="s">
        <v>46</v>
      </c>
      <c r="C351" s="5" t="s">
        <v>262</v>
      </c>
      <c r="D351" s="5" t="s">
        <v>263</v>
      </c>
      <c r="E351" s="5" t="s">
        <v>264</v>
      </c>
      <c r="F351" s="6"/>
      <c r="G351" s="7"/>
      <c r="I351" s="639" t="s">
        <v>49</v>
      </c>
      <c r="J351" s="639"/>
      <c r="K351" s="639"/>
    </row>
    <row r="352" spans="1:17" s="113" customFormat="1" ht="14.25" customHeight="1" x14ac:dyDescent="0.3">
      <c r="A352" s="110">
        <v>1</v>
      </c>
      <c r="B352" s="110">
        <v>2</v>
      </c>
      <c r="C352" s="111">
        <v>3</v>
      </c>
      <c r="D352" s="111">
        <v>4</v>
      </c>
      <c r="E352" s="529">
        <v>5</v>
      </c>
      <c r="F352" s="112"/>
      <c r="G352" s="112"/>
      <c r="I352" s="113" t="s">
        <v>71</v>
      </c>
      <c r="J352" s="113" t="s">
        <v>40</v>
      </c>
      <c r="K352" s="113" t="s">
        <v>11</v>
      </c>
      <c r="M352" s="113" t="s">
        <v>149</v>
      </c>
      <c r="N352" s="113" t="s">
        <v>150</v>
      </c>
    </row>
    <row r="353" spans="1:17" s="113" customFormat="1" ht="14.25" customHeight="1" x14ac:dyDescent="0.3">
      <c r="A353" s="50">
        <v>1</v>
      </c>
      <c r="B353" s="493" t="s">
        <v>153</v>
      </c>
      <c r="C353" s="194">
        <v>175.18202177390944</v>
      </c>
      <c r="D353" s="147">
        <v>41.59217444603398</v>
      </c>
      <c r="E353" s="532">
        <f t="shared" ref="E353:E368" si="51">D353/C353</f>
        <v>0.23742261919840721</v>
      </c>
      <c r="F353" s="112"/>
      <c r="G353" s="112"/>
      <c r="I353" s="578">
        <v>107.0762329043135</v>
      </c>
      <c r="J353" s="580">
        <v>68.105788869595941</v>
      </c>
      <c r="K353" s="194">
        <f>I353+J353</f>
        <v>175.18202177390944</v>
      </c>
      <c r="M353" s="584">
        <v>24.810315062296969</v>
      </c>
      <c r="N353" s="582">
        <v>16.781859383737014</v>
      </c>
      <c r="O353" s="194">
        <f>M353+N353</f>
        <v>41.59217444603398</v>
      </c>
    </row>
    <row r="354" spans="1:17" s="113" customFormat="1" ht="14.25" customHeight="1" x14ac:dyDescent="0.3">
      <c r="A354" s="50">
        <v>2</v>
      </c>
      <c r="B354" s="493" t="s">
        <v>154</v>
      </c>
      <c r="C354" s="194">
        <v>182.46465570281862</v>
      </c>
      <c r="D354" s="147">
        <v>43.300156280567755</v>
      </c>
      <c r="E354" s="532">
        <f t="shared" si="51"/>
        <v>0.23730708894708355</v>
      </c>
      <c r="F354" s="112"/>
      <c r="G354" s="112"/>
      <c r="I354" s="578">
        <v>112.96144783913812</v>
      </c>
      <c r="J354" s="580">
        <v>69.503207863680515</v>
      </c>
      <c r="K354" s="194">
        <f t="shared" ref="K354:K369" si="52">I354+J354</f>
        <v>182.46465570281862</v>
      </c>
      <c r="M354" s="584">
        <v>26.173960689173072</v>
      </c>
      <c r="N354" s="582">
        <v>17.126195591394684</v>
      </c>
      <c r="O354" s="194">
        <f t="shared" ref="O354:O369" si="53">M354+N354</f>
        <v>43.300156280567755</v>
      </c>
    </row>
    <row r="355" spans="1:17" s="113" customFormat="1" ht="14.25" customHeight="1" x14ac:dyDescent="0.3">
      <c r="A355" s="50">
        <v>3</v>
      </c>
      <c r="B355" s="493" t="s">
        <v>302</v>
      </c>
      <c r="C355" s="194">
        <v>74.617695074513108</v>
      </c>
      <c r="D355" s="147">
        <v>17.625291024104513</v>
      </c>
      <c r="E355" s="532">
        <f t="shared" si="51"/>
        <v>0.23620792637060051</v>
      </c>
      <c r="F355" s="112"/>
      <c r="G355" s="112"/>
      <c r="I355" s="578">
        <v>51.773571939635673</v>
      </c>
      <c r="J355" s="580">
        <v>22.844123134877428</v>
      </c>
      <c r="K355" s="194">
        <f t="shared" si="52"/>
        <v>74.617695074513108</v>
      </c>
      <c r="M355" s="584">
        <v>11.996300176816483</v>
      </c>
      <c r="N355" s="582">
        <v>5.6289908472880308</v>
      </c>
      <c r="O355" s="194">
        <f t="shared" si="53"/>
        <v>17.625291024104513</v>
      </c>
    </row>
    <row r="356" spans="1:17" s="113" customFormat="1" ht="14.25" customHeight="1" x14ac:dyDescent="0.3">
      <c r="A356" s="50">
        <v>4</v>
      </c>
      <c r="B356" s="493" t="s">
        <v>155</v>
      </c>
      <c r="C356" s="194">
        <v>162.10121827039796</v>
      </c>
      <c r="D356" s="147">
        <v>38.426532315753022</v>
      </c>
      <c r="E356" s="532">
        <f t="shared" si="51"/>
        <v>0.23705270525268016</v>
      </c>
      <c r="F356" s="112"/>
      <c r="G356" s="112"/>
      <c r="I356" s="578">
        <v>103.1595560672725</v>
      </c>
      <c r="J356" s="580">
        <v>58.941662203125453</v>
      </c>
      <c r="K356" s="194">
        <f t="shared" si="52"/>
        <v>162.10121827039796</v>
      </c>
      <c r="M356" s="584">
        <v>23.90279353591842</v>
      </c>
      <c r="N356" s="582">
        <v>14.523738779834602</v>
      </c>
      <c r="O356" s="194">
        <f t="shared" si="53"/>
        <v>38.426532315753022</v>
      </c>
    </row>
    <row r="357" spans="1:17" s="113" customFormat="1" ht="14.25" customHeight="1" x14ac:dyDescent="0.3">
      <c r="A357" s="50">
        <v>5</v>
      </c>
      <c r="B357" s="493" t="s">
        <v>303</v>
      </c>
      <c r="C357" s="194">
        <v>65.452265894316426</v>
      </c>
      <c r="D357" s="147">
        <v>15.537495382770777</v>
      </c>
      <c r="E357" s="532">
        <f t="shared" si="51"/>
        <v>0.23738666905525699</v>
      </c>
      <c r="F357" s="112"/>
      <c r="G357" s="112"/>
      <c r="I357" s="578">
        <v>40.166336938196466</v>
      </c>
      <c r="J357" s="580">
        <v>25.28592895611996</v>
      </c>
      <c r="K357" s="194">
        <f t="shared" si="52"/>
        <v>65.452265894316426</v>
      </c>
      <c r="M357" s="584">
        <v>9.3068223199967104</v>
      </c>
      <c r="N357" s="582">
        <v>6.2306730627740663</v>
      </c>
      <c r="O357" s="194">
        <f t="shared" si="53"/>
        <v>15.537495382770777</v>
      </c>
    </row>
    <row r="358" spans="1:17" s="113" customFormat="1" ht="14.25" customHeight="1" x14ac:dyDescent="0.3">
      <c r="A358" s="50">
        <v>6</v>
      </c>
      <c r="B358" s="493" t="s">
        <v>156</v>
      </c>
      <c r="C358" s="194">
        <v>122.51870228215026</v>
      </c>
      <c r="D358" s="147">
        <v>28.999802162742167</v>
      </c>
      <c r="E358" s="532">
        <f t="shared" si="51"/>
        <v>0.23669694195713945</v>
      </c>
      <c r="F358" s="112"/>
      <c r="G358" s="112"/>
      <c r="I358" s="578">
        <v>80.934454952917491</v>
      </c>
      <c r="J358" s="580">
        <v>41.584247329232767</v>
      </c>
      <c r="K358" s="194">
        <f t="shared" si="52"/>
        <v>122.51870228215026</v>
      </c>
      <c r="M358" s="584">
        <v>18.753081541181793</v>
      </c>
      <c r="N358" s="582">
        <v>10.246720621560375</v>
      </c>
      <c r="O358" s="194">
        <f t="shared" si="53"/>
        <v>28.999802162742167</v>
      </c>
    </row>
    <row r="359" spans="1:17" s="113" customFormat="1" ht="14.25" customHeight="1" x14ac:dyDescent="0.3">
      <c r="A359" s="50">
        <v>7</v>
      </c>
      <c r="B359" s="493" t="s">
        <v>157</v>
      </c>
      <c r="C359" s="194">
        <v>111.50366195319302</v>
      </c>
      <c r="D359" s="147">
        <v>26.262207730595307</v>
      </c>
      <c r="E359" s="532">
        <f t="shared" si="51"/>
        <v>0.23552775999069564</v>
      </c>
      <c r="F359" s="112"/>
      <c r="G359" s="112"/>
      <c r="I359" s="578">
        <v>82.525604917965367</v>
      </c>
      <c r="J359" s="580">
        <v>28.978057035227643</v>
      </c>
      <c r="K359" s="194">
        <f t="shared" si="52"/>
        <v>111.50366195319302</v>
      </c>
      <c r="M359" s="584">
        <v>19.121762161273079</v>
      </c>
      <c r="N359" s="582">
        <v>7.1404455693222291</v>
      </c>
      <c r="O359" s="194">
        <f t="shared" si="53"/>
        <v>26.262207730595307</v>
      </c>
    </row>
    <row r="360" spans="1:17" s="113" customFormat="1" x14ac:dyDescent="0.3">
      <c r="A360" s="50">
        <v>8</v>
      </c>
      <c r="B360" s="493" t="s">
        <v>304</v>
      </c>
      <c r="C360" s="194">
        <v>66.587320051084205</v>
      </c>
      <c r="D360" s="469">
        <v>15.657333274769536</v>
      </c>
      <c r="E360" s="532">
        <f t="shared" si="51"/>
        <v>0.2351398624055992</v>
      </c>
      <c r="F360" s="191"/>
      <c r="G360" s="191"/>
      <c r="H360" s="192"/>
      <c r="I360" s="578">
        <v>51.039195032690493</v>
      </c>
      <c r="J360" s="580">
        <v>15.548125018393716</v>
      </c>
      <c r="K360" s="194">
        <f t="shared" si="52"/>
        <v>66.587320051084205</v>
      </c>
      <c r="L360" s="195"/>
      <c r="M360" s="584">
        <v>11.826139890620503</v>
      </c>
      <c r="N360" s="582">
        <v>3.8311933841490333</v>
      </c>
      <c r="O360" s="194">
        <f t="shared" si="53"/>
        <v>15.657333274769536</v>
      </c>
      <c r="Q360" s="196"/>
    </row>
    <row r="361" spans="1:17" s="113" customFormat="1" x14ac:dyDescent="0.3">
      <c r="A361" s="50">
        <v>9</v>
      </c>
      <c r="B361" s="493" t="s">
        <v>158</v>
      </c>
      <c r="C361" s="194">
        <v>143.52090263986918</v>
      </c>
      <c r="D361" s="469">
        <v>33.581565267622523</v>
      </c>
      <c r="E361" s="532">
        <f t="shared" si="51"/>
        <v>0.23398379364911953</v>
      </c>
      <c r="F361" s="191"/>
      <c r="G361" s="191"/>
      <c r="H361" s="192"/>
      <c r="I361" s="578">
        <v>121.29458579711337</v>
      </c>
      <c r="J361" s="580">
        <v>22.226316842755821</v>
      </c>
      <c r="K361" s="194">
        <f t="shared" si="52"/>
        <v>143.52090263986918</v>
      </c>
      <c r="L361" s="195"/>
      <c r="M361" s="584">
        <v>28.104807270035774</v>
      </c>
      <c r="N361" s="582">
        <v>5.4767579975867449</v>
      </c>
      <c r="O361" s="194">
        <f t="shared" si="53"/>
        <v>33.581565267622523</v>
      </c>
      <c r="P361" s="196"/>
      <c r="Q361" s="196"/>
    </row>
    <row r="362" spans="1:17" s="113" customFormat="1" x14ac:dyDescent="0.3">
      <c r="A362" s="50">
        <v>10</v>
      </c>
      <c r="B362" s="493" t="s">
        <v>305</v>
      </c>
      <c r="C362" s="194">
        <v>169.43468868769529</v>
      </c>
      <c r="D362" s="469">
        <v>39.778007669736475</v>
      </c>
      <c r="E362" s="532">
        <f t="shared" si="51"/>
        <v>0.23476897191374979</v>
      </c>
      <c r="F362" s="191"/>
      <c r="G362" s="191"/>
      <c r="H362" s="192"/>
      <c r="I362" s="578">
        <v>134.14618166865412</v>
      </c>
      <c r="J362" s="580">
        <v>35.28850701904117</v>
      </c>
      <c r="K362" s="194">
        <f t="shared" si="52"/>
        <v>169.43468868769529</v>
      </c>
      <c r="L362" s="195"/>
      <c r="M362" s="584">
        <v>31.082612278465398</v>
      </c>
      <c r="N362" s="582">
        <v>8.6953953912710791</v>
      </c>
      <c r="O362" s="194">
        <f t="shared" si="53"/>
        <v>39.778007669736475</v>
      </c>
      <c r="P362" s="196"/>
      <c r="Q362" s="196"/>
    </row>
    <row r="363" spans="1:17" s="113" customFormat="1" x14ac:dyDescent="0.3">
      <c r="A363" s="50">
        <v>11</v>
      </c>
      <c r="B363" s="493" t="s">
        <v>159</v>
      </c>
      <c r="C363" s="194">
        <v>83.825593114347669</v>
      </c>
      <c r="D363" s="469">
        <v>19.707356495244298</v>
      </c>
      <c r="E363" s="532">
        <f t="shared" si="51"/>
        <v>0.23509951749892441</v>
      </c>
      <c r="F363" s="191"/>
      <c r="G363" s="191"/>
      <c r="H363" s="192"/>
      <c r="I363" s="578">
        <v>64.48237230149266</v>
      </c>
      <c r="J363" s="580">
        <v>19.343220812855002</v>
      </c>
      <c r="K363" s="194">
        <f t="shared" si="52"/>
        <v>83.825593114347669</v>
      </c>
      <c r="L363" s="195"/>
      <c r="M363" s="584">
        <v>14.94101846293022</v>
      </c>
      <c r="N363" s="582">
        <v>4.7663380323140769</v>
      </c>
      <c r="O363" s="194">
        <f t="shared" si="53"/>
        <v>19.707356495244298</v>
      </c>
      <c r="P363" s="196"/>
      <c r="Q363" s="196"/>
    </row>
    <row r="364" spans="1:17" s="113" customFormat="1" x14ac:dyDescent="0.3">
      <c r="A364" s="50">
        <v>12</v>
      </c>
      <c r="B364" s="493" t="s">
        <v>306</v>
      </c>
      <c r="C364" s="194">
        <v>42.368937281562417</v>
      </c>
      <c r="D364" s="469">
        <v>9.9594773850161342</v>
      </c>
      <c r="E364" s="532">
        <f t="shared" si="51"/>
        <v>0.23506554622388828</v>
      </c>
      <c r="F364" s="191"/>
      <c r="G364" s="191"/>
      <c r="H364" s="192"/>
      <c r="I364" s="578">
        <v>32.689972038323944</v>
      </c>
      <c r="J364" s="580">
        <v>9.678965243238471</v>
      </c>
      <c r="K364" s="194">
        <f t="shared" si="52"/>
        <v>42.368937281562417</v>
      </c>
      <c r="L364" s="195"/>
      <c r="M364" s="584">
        <v>7.5744960730293194</v>
      </c>
      <c r="N364" s="582">
        <v>2.3849813119868153</v>
      </c>
      <c r="O364" s="194">
        <f t="shared" si="53"/>
        <v>9.9594773850161342</v>
      </c>
      <c r="P364" s="196"/>
      <c r="Q364" s="196"/>
    </row>
    <row r="365" spans="1:17" s="113" customFormat="1" x14ac:dyDescent="0.3">
      <c r="A365" s="50">
        <v>13</v>
      </c>
      <c r="B365" s="493" t="s">
        <v>215</v>
      </c>
      <c r="C365" s="194">
        <v>172.42608751724381</v>
      </c>
      <c r="D365" s="469">
        <v>40.539256735863447</v>
      </c>
      <c r="E365" s="189">
        <f t="shared" si="51"/>
        <v>0.23511092387228955</v>
      </c>
      <c r="F365" s="190"/>
      <c r="G365" s="191"/>
      <c r="H365" s="192"/>
      <c r="I365" s="578">
        <v>132.5040333072906</v>
      </c>
      <c r="J365" s="580">
        <v>39.92205420995321</v>
      </c>
      <c r="K365" s="194">
        <f t="shared" si="52"/>
        <v>172.42608751724381</v>
      </c>
      <c r="L365" s="195"/>
      <c r="M365" s="584">
        <v>30.702114971832721</v>
      </c>
      <c r="N365" s="582">
        <v>9.8371417640307239</v>
      </c>
      <c r="O365" s="194">
        <f t="shared" si="53"/>
        <v>40.539256735863447</v>
      </c>
      <c r="P365" s="196"/>
      <c r="Q365" s="196"/>
    </row>
    <row r="366" spans="1:17" s="113" customFormat="1" x14ac:dyDescent="0.3">
      <c r="A366" s="50">
        <v>14</v>
      </c>
      <c r="B366" s="493" t="s">
        <v>307</v>
      </c>
      <c r="C366" s="194">
        <v>63.140842355190635</v>
      </c>
      <c r="D366" s="469">
        <v>14.944397958728862</v>
      </c>
      <c r="E366" s="189">
        <f>D366/C366</f>
        <v>0.23668353796519034</v>
      </c>
      <c r="F366" s="190"/>
      <c r="G366" s="191"/>
      <c r="H366" s="192"/>
      <c r="I366" s="578">
        <v>41.767686582507508</v>
      </c>
      <c r="J366" s="580">
        <v>21.373155772683127</v>
      </c>
      <c r="K366" s="194">
        <f t="shared" si="52"/>
        <v>63.140842355190635</v>
      </c>
      <c r="L366" s="195"/>
      <c r="M366" s="584">
        <v>9.6778662773962747</v>
      </c>
      <c r="N366" s="582">
        <v>5.2665316813325873</v>
      </c>
      <c r="O366" s="194">
        <f t="shared" si="53"/>
        <v>14.944397958728862</v>
      </c>
      <c r="P366" s="196"/>
      <c r="Q366" s="196"/>
    </row>
    <row r="367" spans="1:17" s="113" customFormat="1" x14ac:dyDescent="0.3">
      <c r="A367" s="50">
        <v>15</v>
      </c>
      <c r="B367" s="493" t="s">
        <v>161</v>
      </c>
      <c r="C367" s="194">
        <v>64.392675894605162</v>
      </c>
      <c r="D367" s="469">
        <v>15.080265347293931</v>
      </c>
      <c r="E367" s="189">
        <f t="shared" si="51"/>
        <v>0.23419224527920823</v>
      </c>
      <c r="F367" s="190"/>
      <c r="G367" s="191"/>
      <c r="H367" s="192"/>
      <c r="I367" s="578">
        <v>53.507517414367364</v>
      </c>
      <c r="J367" s="580">
        <v>10.885158480237793</v>
      </c>
      <c r="K367" s="194">
        <f t="shared" si="52"/>
        <v>64.392675894605162</v>
      </c>
      <c r="L367" s="195"/>
      <c r="M367" s="584">
        <v>12.398067519223652</v>
      </c>
      <c r="N367" s="582">
        <v>2.6821978280702785</v>
      </c>
      <c r="O367" s="194">
        <f t="shared" si="53"/>
        <v>15.080265347293931</v>
      </c>
      <c r="P367" s="196"/>
      <c r="Q367" s="196"/>
    </row>
    <row r="368" spans="1:17" s="113" customFormat="1" x14ac:dyDescent="0.3">
      <c r="A368" s="50">
        <v>16</v>
      </c>
      <c r="B368" s="493" t="s">
        <v>308</v>
      </c>
      <c r="C368" s="194">
        <v>40.512731507102828</v>
      </c>
      <c r="D368" s="469">
        <v>9.5386805231572698</v>
      </c>
      <c r="E368" s="189">
        <f t="shared" si="51"/>
        <v>0.23544896056897363</v>
      </c>
      <c r="F368" s="190"/>
      <c r="G368" s="191"/>
      <c r="H368" s="192"/>
      <c r="I368" s="578">
        <v>30.201250298120812</v>
      </c>
      <c r="J368" s="580">
        <v>10.311481208982018</v>
      </c>
      <c r="K368" s="194">
        <f t="shared" si="52"/>
        <v>40.512731507102828</v>
      </c>
      <c r="L368" s="195"/>
      <c r="M368" s="584">
        <v>6.9978417698096136</v>
      </c>
      <c r="N368" s="582">
        <v>2.5408387533476557</v>
      </c>
      <c r="O368" s="194">
        <f t="shared" si="53"/>
        <v>9.5386805231572698</v>
      </c>
      <c r="P368" s="196"/>
      <c r="Q368" s="196"/>
    </row>
    <row r="369" spans="1:21" s="113" customFormat="1" x14ac:dyDescent="0.3">
      <c r="A369" s="121"/>
      <c r="B369" s="142" t="s">
        <v>33</v>
      </c>
      <c r="C369" s="194">
        <v>1740.05</v>
      </c>
      <c r="D369" s="383">
        <v>410.53000000000003</v>
      </c>
      <c r="E369" s="531">
        <f>D369/C369</f>
        <v>0.23593000201143646</v>
      </c>
      <c r="F369" s="197"/>
      <c r="G369" s="198"/>
      <c r="I369" s="579">
        <v>1240.23</v>
      </c>
      <c r="J369" s="581">
        <v>499.82</v>
      </c>
      <c r="K369" s="194">
        <f t="shared" si="52"/>
        <v>1740.05</v>
      </c>
      <c r="L369" s="132"/>
      <c r="M369" s="585">
        <v>287.37000000000006</v>
      </c>
      <c r="N369" s="583">
        <v>123.15999999999998</v>
      </c>
      <c r="O369" s="194">
        <f t="shared" si="53"/>
        <v>410.53000000000003</v>
      </c>
      <c r="P369" s="196"/>
      <c r="Q369" s="196"/>
    </row>
    <row r="370" spans="1:21" x14ac:dyDescent="0.3">
      <c r="A370" s="201"/>
      <c r="B370" s="150"/>
      <c r="C370" s="202"/>
      <c r="D370" s="202"/>
      <c r="E370" s="203"/>
      <c r="F370" s="153"/>
      <c r="G370" s="204"/>
      <c r="P370" s="69"/>
    </row>
    <row r="371" spans="1:21" x14ac:dyDescent="0.3">
      <c r="A371" s="17" t="s">
        <v>265</v>
      </c>
      <c r="B371" s="79"/>
      <c r="C371" s="108"/>
      <c r="D371" s="79"/>
      <c r="E371" s="79"/>
      <c r="F371" s="79"/>
      <c r="G371" s="204"/>
    </row>
    <row r="372" spans="1:21" x14ac:dyDescent="0.3">
      <c r="A372" s="79"/>
      <c r="B372" s="79"/>
      <c r="C372" s="79"/>
      <c r="D372" s="79"/>
      <c r="E372" s="79" t="s">
        <v>70</v>
      </c>
    </row>
    <row r="373" spans="1:21" ht="51" customHeight="1" x14ac:dyDescent="0.3">
      <c r="A373" s="4" t="s">
        <v>45</v>
      </c>
      <c r="B373" s="4" t="s">
        <v>46</v>
      </c>
      <c r="C373" s="5" t="s">
        <v>262</v>
      </c>
      <c r="D373" s="5" t="s">
        <v>266</v>
      </c>
      <c r="E373" s="5" t="s">
        <v>254</v>
      </c>
      <c r="F373" s="6"/>
      <c r="G373" s="7"/>
      <c r="I373" s="639" t="s">
        <v>112</v>
      </c>
      <c r="J373" s="639"/>
      <c r="K373" s="639"/>
    </row>
    <row r="374" spans="1:21" s="113" customFormat="1" x14ac:dyDescent="0.3">
      <c r="A374" s="110">
        <v>1</v>
      </c>
      <c r="B374" s="110">
        <v>2</v>
      </c>
      <c r="C374" s="111">
        <v>3</v>
      </c>
      <c r="D374" s="111">
        <v>4</v>
      </c>
      <c r="E374" s="111">
        <v>5</v>
      </c>
      <c r="F374" s="112"/>
      <c r="G374" s="112"/>
      <c r="I374" s="205" t="s">
        <v>39</v>
      </c>
      <c r="J374" s="205" t="s">
        <v>162</v>
      </c>
      <c r="K374" s="205" t="s">
        <v>11</v>
      </c>
    </row>
    <row r="375" spans="1:21" s="113" customFormat="1" x14ac:dyDescent="0.3">
      <c r="A375" s="50">
        <v>1</v>
      </c>
      <c r="B375" s="494" t="s">
        <v>153</v>
      </c>
      <c r="C375" s="194">
        <v>175.18202177390944</v>
      </c>
      <c r="D375" s="193">
        <v>27.070953875944838</v>
      </c>
      <c r="E375" s="206">
        <f t="shared" ref="E375:E391" si="54">D375/C375</f>
        <v>0.15453043412686895</v>
      </c>
      <c r="F375" s="112"/>
      <c r="G375" s="112"/>
      <c r="I375" s="586">
        <v>16.277749249557957</v>
      </c>
      <c r="J375" s="588">
        <v>10.793204626386883</v>
      </c>
      <c r="K375" s="193">
        <f>I375+J375</f>
        <v>27.070953875944838</v>
      </c>
    </row>
    <row r="376" spans="1:21" s="113" customFormat="1" x14ac:dyDescent="0.3">
      <c r="A376" s="50">
        <v>2</v>
      </c>
      <c r="B376" s="494" t="s">
        <v>154</v>
      </c>
      <c r="C376" s="194">
        <v>182.46465570281862</v>
      </c>
      <c r="D376" s="193">
        <v>28.18708420959738</v>
      </c>
      <c r="E376" s="206">
        <f t="shared" si="54"/>
        <v>0.15447969416885793</v>
      </c>
      <c r="F376" s="112"/>
      <c r="G376" s="112"/>
      <c r="I376" s="586">
        <v>17.172420740984414</v>
      </c>
      <c r="J376" s="588">
        <v>11.014663468612968</v>
      </c>
      <c r="K376" s="193">
        <f t="shared" ref="K376:K391" si="55">I376+J376</f>
        <v>28.18708420959738</v>
      </c>
    </row>
    <row r="377" spans="1:21" s="113" customFormat="1" x14ac:dyDescent="0.3">
      <c r="A377" s="50">
        <v>3</v>
      </c>
      <c r="B377" s="494" t="s">
        <v>302</v>
      </c>
      <c r="C377" s="194">
        <v>74.617695074513108</v>
      </c>
      <c r="D377" s="193">
        <v>11.490897517038304</v>
      </c>
      <c r="E377" s="206">
        <f t="shared" si="54"/>
        <v>0.15399695079784376</v>
      </c>
      <c r="F377" s="112"/>
      <c r="G377" s="112"/>
      <c r="I377" s="586">
        <v>7.8706282330687944</v>
      </c>
      <c r="J377" s="588">
        <v>3.6202692839695092</v>
      </c>
      <c r="K377" s="193">
        <f t="shared" si="55"/>
        <v>11.490897517038304</v>
      </c>
    </row>
    <row r="378" spans="1:21" s="113" customFormat="1" x14ac:dyDescent="0.3">
      <c r="A378" s="50">
        <v>4</v>
      </c>
      <c r="B378" s="494" t="s">
        <v>155</v>
      </c>
      <c r="C378" s="194">
        <v>162.10121827039796</v>
      </c>
      <c r="D378" s="193">
        <v>25.023236143917323</v>
      </c>
      <c r="E378" s="206">
        <f t="shared" si="54"/>
        <v>0.15436797089443546</v>
      </c>
      <c r="F378" s="112"/>
      <c r="G378" s="112"/>
      <c r="I378" s="586">
        <v>15.682335293392001</v>
      </c>
      <c r="J378" s="588">
        <v>9.3409008505253244</v>
      </c>
      <c r="K378" s="193">
        <f t="shared" si="55"/>
        <v>25.023236143917323</v>
      </c>
    </row>
    <row r="379" spans="1:21" s="113" customFormat="1" x14ac:dyDescent="0.3">
      <c r="A379" s="50">
        <v>5</v>
      </c>
      <c r="B379" s="494" t="s">
        <v>303</v>
      </c>
      <c r="C379" s="194">
        <v>65.452265894316426</v>
      </c>
      <c r="D379" s="193">
        <v>10.113333636494371</v>
      </c>
      <c r="E379" s="206">
        <f t="shared" si="54"/>
        <v>0.15451464511288318</v>
      </c>
      <c r="F379" s="112"/>
      <c r="G379" s="112"/>
      <c r="I379" s="586">
        <v>6.1060941650561293</v>
      </c>
      <c r="J379" s="588">
        <v>4.0072394714382416</v>
      </c>
      <c r="K379" s="193">
        <f t="shared" si="55"/>
        <v>10.113333636494371</v>
      </c>
    </row>
    <row r="380" spans="1:21" s="113" customFormat="1" x14ac:dyDescent="0.3">
      <c r="A380" s="50">
        <v>6</v>
      </c>
      <c r="B380" s="494" t="s">
        <v>156</v>
      </c>
      <c r="C380" s="194">
        <v>122.51870228215026</v>
      </c>
      <c r="D380" s="193">
        <v>18.893820119092311</v>
      </c>
      <c r="E380" s="206">
        <f t="shared" si="54"/>
        <v>0.1542117225138529</v>
      </c>
      <c r="F380" s="112"/>
      <c r="G380" s="112"/>
      <c r="I380" s="586">
        <v>12.303671203585676</v>
      </c>
      <c r="J380" s="588">
        <v>6.5901489155066368</v>
      </c>
      <c r="K380" s="193">
        <f t="shared" si="55"/>
        <v>18.893820119092311</v>
      </c>
    </row>
    <row r="381" spans="1:21" s="113" customFormat="1" x14ac:dyDescent="0.3">
      <c r="A381" s="50">
        <v>7</v>
      </c>
      <c r="B381" s="494" t="s">
        <v>157</v>
      </c>
      <c r="C381" s="194">
        <v>111.50366195319302</v>
      </c>
      <c r="D381" s="193">
        <v>17.137915167334722</v>
      </c>
      <c r="E381" s="206">
        <f t="shared" si="54"/>
        <v>0.15369822718942516</v>
      </c>
      <c r="F381" s="112"/>
      <c r="G381" s="112"/>
      <c r="I381" s="586">
        <v>12.545558123278095</v>
      </c>
      <c r="J381" s="588">
        <v>4.5923570440566266</v>
      </c>
      <c r="K381" s="193">
        <f t="shared" si="55"/>
        <v>17.137915167334722</v>
      </c>
    </row>
    <row r="382" spans="1:21" s="113" customFormat="1" ht="12.75" customHeight="1" x14ac:dyDescent="0.3">
      <c r="A382" s="50">
        <v>8</v>
      </c>
      <c r="B382" s="494" t="s">
        <v>304</v>
      </c>
      <c r="C382" s="194">
        <v>66.587320051084205</v>
      </c>
      <c r="D382" s="193">
        <v>10.223009129266281</v>
      </c>
      <c r="E382" s="206">
        <f t="shared" si="54"/>
        <v>0.15352786568709226</v>
      </c>
      <c r="F382" s="197"/>
      <c r="G382" s="198"/>
      <c r="I382" s="586">
        <v>7.7589881162876768</v>
      </c>
      <c r="J382" s="588">
        <v>2.4640210129786047</v>
      </c>
      <c r="K382" s="193">
        <f t="shared" si="55"/>
        <v>10.223009129266281</v>
      </c>
      <c r="L382" s="207"/>
      <c r="N382" s="207"/>
      <c r="O382" s="207"/>
      <c r="Q382" s="196"/>
      <c r="S382" s="196"/>
      <c r="T382" s="196" t="e">
        <f>#REF!/100000</f>
        <v>#REF!</v>
      </c>
      <c r="U382" s="196"/>
    </row>
    <row r="383" spans="1:21" s="113" customFormat="1" ht="12.75" customHeight="1" x14ac:dyDescent="0.3">
      <c r="A383" s="50">
        <v>9</v>
      </c>
      <c r="B383" s="494" t="s">
        <v>158</v>
      </c>
      <c r="C383" s="194">
        <v>143.52090263986918</v>
      </c>
      <c r="D383" s="193">
        <v>21.961587119263104</v>
      </c>
      <c r="E383" s="206">
        <f t="shared" si="54"/>
        <v>0.15302012957910646</v>
      </c>
      <c r="F383" s="197"/>
      <c r="G383" s="198"/>
      <c r="I383" s="586">
        <v>18.439225955014599</v>
      </c>
      <c r="J383" s="588">
        <v>3.5223611642485033</v>
      </c>
      <c r="K383" s="193">
        <f t="shared" si="55"/>
        <v>21.961587119263104</v>
      </c>
      <c r="L383" s="207"/>
      <c r="N383" s="207"/>
      <c r="O383" s="207"/>
      <c r="P383" s="208"/>
      <c r="Q383" s="196"/>
      <c r="S383" s="196"/>
      <c r="T383" s="196" t="e">
        <f>#REF!/100000</f>
        <v>#REF!</v>
      </c>
      <c r="U383" s="196"/>
    </row>
    <row r="384" spans="1:21" s="113" customFormat="1" ht="12.75" customHeight="1" x14ac:dyDescent="0.3">
      <c r="A384" s="50">
        <v>10</v>
      </c>
      <c r="B384" s="494" t="s">
        <v>305</v>
      </c>
      <c r="C384" s="194">
        <v>169.43468868769529</v>
      </c>
      <c r="D384" s="193">
        <v>25.985346551319608</v>
      </c>
      <c r="E384" s="206">
        <f t="shared" si="54"/>
        <v>0.15336497356344905</v>
      </c>
      <c r="F384" s="197"/>
      <c r="G384" s="198"/>
      <c r="I384" s="586">
        <v>20.392927998684158</v>
      </c>
      <c r="J384" s="588">
        <v>5.5924185526354497</v>
      </c>
      <c r="K384" s="193">
        <f t="shared" si="55"/>
        <v>25.985346551319608</v>
      </c>
      <c r="L384" s="207"/>
      <c r="N384" s="207"/>
      <c r="O384" s="207"/>
      <c r="P384" s="208"/>
      <c r="Q384" s="196"/>
      <c r="S384" s="196"/>
      <c r="T384" s="196" t="e">
        <f>#REF!/100000</f>
        <v>#REF!</v>
      </c>
      <c r="U384" s="196"/>
    </row>
    <row r="385" spans="1:21" s="113" customFormat="1" ht="12.75" customHeight="1" x14ac:dyDescent="0.3">
      <c r="A385" s="50">
        <v>11</v>
      </c>
      <c r="B385" s="494" t="s">
        <v>159</v>
      </c>
      <c r="C385" s="194">
        <v>83.825593114347669</v>
      </c>
      <c r="D385" s="193">
        <v>12.868079081803625</v>
      </c>
      <c r="E385" s="206">
        <f t="shared" si="54"/>
        <v>0.15351014652828163</v>
      </c>
      <c r="F385" s="197"/>
      <c r="G385" s="198"/>
      <c r="I385" s="586">
        <v>9.802622476253136</v>
      </c>
      <c r="J385" s="588">
        <v>3.0654566055504899</v>
      </c>
      <c r="K385" s="193">
        <f t="shared" si="55"/>
        <v>12.868079081803625</v>
      </c>
      <c r="L385" s="207"/>
      <c r="N385" s="207"/>
      <c r="O385" s="207"/>
      <c r="P385" s="208"/>
      <c r="Q385" s="196"/>
      <c r="S385" s="196"/>
      <c r="T385" s="196" t="e">
        <f>#REF!/100000</f>
        <v>#REF!</v>
      </c>
      <c r="U385" s="196"/>
    </row>
    <row r="386" spans="1:21" s="113" customFormat="1" ht="12.75" customHeight="1" x14ac:dyDescent="0.3">
      <c r="A386" s="50">
        <v>12</v>
      </c>
      <c r="B386" s="494" t="s">
        <v>306</v>
      </c>
      <c r="C386" s="194">
        <v>42.368937281562417</v>
      </c>
      <c r="D386" s="193">
        <v>6.5034296295663161</v>
      </c>
      <c r="E386" s="206">
        <f t="shared" si="54"/>
        <v>0.15349522661726983</v>
      </c>
      <c r="F386" s="197"/>
      <c r="G386" s="198"/>
      <c r="I386" s="586">
        <v>4.9695357539372509</v>
      </c>
      <c r="J386" s="588">
        <v>1.533893875629065</v>
      </c>
      <c r="K386" s="193">
        <f t="shared" si="55"/>
        <v>6.5034296295663161</v>
      </c>
      <c r="L386" s="207"/>
      <c r="N386" s="207"/>
      <c r="O386" s="207"/>
      <c r="P386" s="208"/>
      <c r="Q386" s="196"/>
      <c r="S386" s="196"/>
      <c r="T386" s="196" t="e">
        <f>#REF!/100000</f>
        <v>#REF!</v>
      </c>
      <c r="U386" s="196"/>
    </row>
    <row r="387" spans="1:21" s="113" customFormat="1" ht="12.75" customHeight="1" x14ac:dyDescent="0.3">
      <c r="A387" s="50">
        <v>13</v>
      </c>
      <c r="B387" s="494" t="s">
        <v>215</v>
      </c>
      <c r="C387" s="194">
        <v>172.42608751724381</v>
      </c>
      <c r="D387" s="193">
        <v>26.470017743647144</v>
      </c>
      <c r="E387" s="206">
        <f t="shared" si="54"/>
        <v>0.15351515611580502</v>
      </c>
      <c r="F387" s="197"/>
      <c r="G387" s="198"/>
      <c r="I387" s="586">
        <v>20.143288293104156</v>
      </c>
      <c r="J387" s="588">
        <v>6.3267294505429872</v>
      </c>
      <c r="K387" s="193">
        <f t="shared" si="55"/>
        <v>26.470017743647144</v>
      </c>
      <c r="L387" s="207"/>
      <c r="N387" s="207"/>
      <c r="O387" s="207"/>
      <c r="P387" s="208"/>
      <c r="Q387" s="196"/>
      <c r="S387" s="196"/>
      <c r="T387" s="196" t="e">
        <f>#REF!/100000</f>
        <v>#REF!</v>
      </c>
      <c r="U387" s="196"/>
    </row>
    <row r="388" spans="1:21" s="113" customFormat="1" ht="12.75" customHeight="1" x14ac:dyDescent="0.3">
      <c r="A388" s="50">
        <v>14</v>
      </c>
      <c r="B388" s="494" t="s">
        <v>307</v>
      </c>
      <c r="C388" s="194">
        <v>63.140842355190635</v>
      </c>
      <c r="D388" s="193">
        <v>9.7366863551312832</v>
      </c>
      <c r="E388" s="206">
        <f t="shared" si="54"/>
        <v>0.15420583558829978</v>
      </c>
      <c r="F388" s="197"/>
      <c r="G388" s="198"/>
      <c r="I388" s="586">
        <v>6.3495316419260668</v>
      </c>
      <c r="J388" s="588">
        <v>3.3871547132052173</v>
      </c>
      <c r="K388" s="193">
        <f t="shared" si="55"/>
        <v>9.7366863551312832</v>
      </c>
      <c r="L388" s="207"/>
      <c r="N388" s="207"/>
      <c r="O388" s="207"/>
      <c r="P388" s="208"/>
      <c r="Q388" s="196"/>
      <c r="T388" s="196" t="e">
        <f>#REF!/100000</f>
        <v>#REF!</v>
      </c>
      <c r="U388" s="196"/>
    </row>
    <row r="389" spans="1:21" s="113" customFormat="1" ht="12.75" customHeight="1" x14ac:dyDescent="0.3">
      <c r="A389" s="50">
        <v>15</v>
      </c>
      <c r="B389" s="494" t="s">
        <v>161</v>
      </c>
      <c r="C389" s="194">
        <v>64.392675894605162</v>
      </c>
      <c r="D389" s="193">
        <v>9.8592707769022194</v>
      </c>
      <c r="E389" s="206">
        <f>D389/C389</f>
        <v>0.15311167985997973</v>
      </c>
      <c r="F389" s="197"/>
      <c r="G389" s="198"/>
      <c r="I389" s="586">
        <v>8.1342229532464323</v>
      </c>
      <c r="J389" s="588">
        <v>1.7250478236557871</v>
      </c>
      <c r="K389" s="193">
        <f t="shared" si="55"/>
        <v>9.8592707769022194</v>
      </c>
      <c r="L389" s="207"/>
      <c r="N389" s="207"/>
      <c r="O389" s="207"/>
      <c r="P389" s="208"/>
      <c r="Q389" s="196"/>
      <c r="T389" s="196" t="e">
        <f>#REF!/100000</f>
        <v>#REF!</v>
      </c>
      <c r="U389" s="196"/>
    </row>
    <row r="390" spans="1:21" s="113" customFormat="1" ht="12.75" customHeight="1" x14ac:dyDescent="0.3">
      <c r="A390" s="50">
        <v>16</v>
      </c>
      <c r="B390" s="494" t="s">
        <v>308</v>
      </c>
      <c r="C390" s="194">
        <v>40.512731507102828</v>
      </c>
      <c r="D390" s="193">
        <v>6.2253329436811757</v>
      </c>
      <c r="E390" s="206">
        <f t="shared" si="54"/>
        <v>0.15366361911661597</v>
      </c>
      <c r="F390" s="197"/>
      <c r="G390" s="198" t="s">
        <v>15</v>
      </c>
      <c r="I390" s="586">
        <v>4.5911998026234633</v>
      </c>
      <c r="J390" s="588">
        <v>1.6341331410577129</v>
      </c>
      <c r="K390" s="193">
        <f t="shared" si="55"/>
        <v>6.2253329436811757</v>
      </c>
      <c r="L390" s="207"/>
      <c r="N390" s="207"/>
      <c r="O390" s="207"/>
      <c r="P390" s="208"/>
      <c r="Q390" s="196"/>
      <c r="T390" s="196" t="e">
        <f>#REF!/100000</f>
        <v>#REF!</v>
      </c>
      <c r="U390" s="196"/>
    </row>
    <row r="391" spans="1:21" s="113" customFormat="1" ht="12.75" customHeight="1" x14ac:dyDescent="0.35">
      <c r="A391" s="121"/>
      <c r="B391" s="142" t="s">
        <v>33</v>
      </c>
      <c r="C391" s="533">
        <v>1740.05</v>
      </c>
      <c r="D391" s="193">
        <v>267.75</v>
      </c>
      <c r="E391" s="217">
        <f t="shared" si="54"/>
        <v>0.15387488865262494</v>
      </c>
      <c r="F391" s="197"/>
      <c r="G391" s="198"/>
      <c r="I391" s="587">
        <v>188.54</v>
      </c>
      <c r="J391" s="589">
        <v>79.210000000000008</v>
      </c>
      <c r="K391" s="193">
        <f t="shared" si="55"/>
        <v>267.75</v>
      </c>
      <c r="L391" s="209"/>
      <c r="N391" s="209"/>
      <c r="O391" s="209"/>
      <c r="P391" s="208"/>
      <c r="Q391" s="196"/>
      <c r="T391" s="196" t="e">
        <f>#REF!/100000</f>
        <v>#REF!</v>
      </c>
      <c r="U391" s="196"/>
    </row>
    <row r="392" spans="1:21" s="113" customFormat="1" ht="12.75" customHeight="1" x14ac:dyDescent="0.3">
      <c r="A392" s="370"/>
      <c r="B392" s="371"/>
      <c r="C392" s="372"/>
      <c r="D392" s="372"/>
      <c r="E392" s="373"/>
      <c r="F392" s="197"/>
      <c r="G392" s="198"/>
      <c r="I392" s="219"/>
      <c r="J392" s="219"/>
      <c r="K392" s="219"/>
      <c r="L392" s="209"/>
      <c r="N392" s="209"/>
      <c r="O392" s="209"/>
      <c r="P392" s="208"/>
      <c r="Q392" s="196"/>
      <c r="T392" s="196"/>
      <c r="U392" s="196"/>
    </row>
    <row r="393" spans="1:21" s="113" customFormat="1" ht="12.75" customHeight="1" x14ac:dyDescent="0.3">
      <c r="A393" s="370"/>
      <c r="B393" s="371"/>
      <c r="C393" s="372"/>
      <c r="D393" s="372"/>
      <c r="E393" s="373"/>
      <c r="F393" s="197"/>
      <c r="G393" s="198"/>
      <c r="I393" s="219"/>
      <c r="J393" s="219"/>
      <c r="K393" s="219"/>
      <c r="L393" s="209"/>
      <c r="N393" s="209"/>
      <c r="O393" s="209"/>
      <c r="P393" s="208"/>
      <c r="Q393" s="196"/>
      <c r="T393" s="196"/>
      <c r="U393" s="196"/>
    </row>
    <row r="394" spans="1:21" x14ac:dyDescent="0.3">
      <c r="A394" s="3" t="s">
        <v>73</v>
      </c>
      <c r="B394" s="79"/>
      <c r="C394" s="79"/>
      <c r="D394" s="79"/>
      <c r="E394" s="79"/>
      <c r="F394" s="79"/>
      <c r="G394" s="79"/>
      <c r="P394" s="41"/>
    </row>
    <row r="395" spans="1:21" hidden="1" x14ac:dyDescent="0.3">
      <c r="A395" s="79"/>
      <c r="B395" s="79"/>
      <c r="C395" s="79"/>
      <c r="D395" s="79"/>
      <c r="E395" s="79"/>
      <c r="F395" s="79"/>
      <c r="G395" s="79"/>
    </row>
    <row r="396" spans="1:21" hidden="1" x14ac:dyDescent="0.3">
      <c r="A396" s="158" t="s">
        <v>49</v>
      </c>
      <c r="B396" s="158" t="s">
        <v>74</v>
      </c>
      <c r="C396" s="158" t="s">
        <v>75</v>
      </c>
      <c r="D396" s="210"/>
    </row>
    <row r="397" spans="1:21" hidden="1" x14ac:dyDescent="0.3">
      <c r="A397" s="211">
        <v>1</v>
      </c>
      <c r="B397" s="53">
        <f>B398/A398</f>
        <v>1.1043019786255908</v>
      </c>
      <c r="C397" s="53">
        <f>C398/A398</f>
        <v>0.85</v>
      </c>
      <c r="D397" s="210"/>
    </row>
    <row r="398" spans="1:21" hidden="1" x14ac:dyDescent="0.3">
      <c r="A398" s="40">
        <v>47718.17</v>
      </c>
      <c r="B398" s="98">
        <v>52695.269547392301</v>
      </c>
      <c r="C398" s="98">
        <f>A398*85/100</f>
        <v>40560.444499999998</v>
      </c>
      <c r="D398" s="40"/>
    </row>
    <row r="399" spans="1:21" hidden="1" x14ac:dyDescent="0.3">
      <c r="S399" s="18"/>
    </row>
    <row r="400" spans="1:21" hidden="1" x14ac:dyDescent="0.3"/>
    <row r="402" spans="1:16" ht="8.25" customHeight="1" x14ac:dyDescent="0.3"/>
    <row r="403" spans="1:16" ht="28" x14ac:dyDescent="0.3">
      <c r="A403" s="5" t="s">
        <v>49</v>
      </c>
      <c r="B403" s="5" t="s">
        <v>267</v>
      </c>
      <c r="C403" s="5" t="s">
        <v>76</v>
      </c>
      <c r="D403" s="5" t="s">
        <v>50</v>
      </c>
      <c r="E403" s="5" t="s">
        <v>51</v>
      </c>
      <c r="F403" s="5" t="s">
        <v>221</v>
      </c>
    </row>
    <row r="404" spans="1:16" s="18" customFormat="1" x14ac:dyDescent="0.3">
      <c r="A404" s="146">
        <f>C391</f>
        <v>1740.05</v>
      </c>
      <c r="B404" s="146">
        <f>D369</f>
        <v>410.53000000000003</v>
      </c>
      <c r="C404" s="147">
        <f>E426</f>
        <v>1389.9099999999999</v>
      </c>
      <c r="D404" s="146">
        <f>B404+C404</f>
        <v>1800.4399999999998</v>
      </c>
      <c r="E404" s="148">
        <f>D404/A404</f>
        <v>1.0347058992557685</v>
      </c>
      <c r="F404" s="146">
        <f>A404*100/100</f>
        <v>1740.05</v>
      </c>
      <c r="P404" s="8"/>
    </row>
    <row r="405" spans="1:16" x14ac:dyDescent="0.3">
      <c r="A405" s="201"/>
      <c r="B405" s="150"/>
      <c r="C405" s="151"/>
      <c r="D405" s="151"/>
      <c r="E405" s="152"/>
      <c r="F405" s="153"/>
      <c r="G405" s="154"/>
      <c r="P405" s="18"/>
    </row>
    <row r="406" spans="1:16" x14ac:dyDescent="0.3">
      <c r="A406" s="17" t="s">
        <v>268</v>
      </c>
      <c r="B406" s="79"/>
      <c r="C406" s="108"/>
      <c r="D406" s="79"/>
      <c r="E406" s="79"/>
      <c r="F406" s="79"/>
      <c r="G406" s="79"/>
    </row>
    <row r="407" spans="1:16" ht="14.5" thickBot="1" x14ac:dyDescent="0.35">
      <c r="A407" s="79"/>
      <c r="B407" s="79"/>
      <c r="C407" s="79"/>
      <c r="D407" s="79"/>
      <c r="E407" s="79"/>
      <c r="F407" s="79"/>
      <c r="G407" s="79" t="s">
        <v>70</v>
      </c>
    </row>
    <row r="408" spans="1:16" ht="53.25" customHeight="1" thickBot="1" x14ac:dyDescent="0.35">
      <c r="A408" s="4" t="s">
        <v>45</v>
      </c>
      <c r="B408" s="4" t="s">
        <v>46</v>
      </c>
      <c r="C408" s="5" t="s">
        <v>262</v>
      </c>
      <c r="D408" s="5" t="s">
        <v>269</v>
      </c>
      <c r="E408" s="5" t="s">
        <v>77</v>
      </c>
      <c r="F408" s="5" t="s">
        <v>78</v>
      </c>
      <c r="G408" s="5" t="s">
        <v>79</v>
      </c>
      <c r="I408" s="640" t="s">
        <v>199</v>
      </c>
      <c r="J408" s="641"/>
      <c r="K408" s="642"/>
      <c r="L408" s="136"/>
      <c r="M408" s="610"/>
      <c r="N408" s="610"/>
      <c r="O408" s="610"/>
      <c r="P408" s="136"/>
    </row>
    <row r="409" spans="1:16" s="113" customFormat="1" ht="13.5" customHeight="1" x14ac:dyDescent="0.3">
      <c r="A409" s="110">
        <v>1</v>
      </c>
      <c r="B409" s="110">
        <v>2</v>
      </c>
      <c r="C409" s="111">
        <v>3</v>
      </c>
      <c r="D409" s="111">
        <v>4</v>
      </c>
      <c r="E409" s="111">
        <v>5</v>
      </c>
      <c r="F409" s="111">
        <v>6</v>
      </c>
      <c r="G409" s="111">
        <v>7</v>
      </c>
      <c r="I409" s="212" t="s">
        <v>71</v>
      </c>
      <c r="J409" s="212" t="s">
        <v>40</v>
      </c>
      <c r="K409" s="212" t="s">
        <v>11</v>
      </c>
      <c r="L409" s="213"/>
      <c r="M409" s="213"/>
      <c r="N409" s="213"/>
      <c r="O409" s="213"/>
      <c r="P409" s="213"/>
    </row>
    <row r="410" spans="1:16" s="113" customFormat="1" ht="13.5" customHeight="1" x14ac:dyDescent="0.3">
      <c r="A410" s="50">
        <v>1</v>
      </c>
      <c r="B410" s="495" t="s">
        <v>153</v>
      </c>
      <c r="C410" s="147">
        <v>175.18202177390944</v>
      </c>
      <c r="D410" s="147">
        <v>41.59217444603398</v>
      </c>
      <c r="E410" s="147">
        <v>140.52557338958948</v>
      </c>
      <c r="F410" s="214">
        <f t="shared" ref="F410:F426" si="56">D410+E410</f>
        <v>182.11774783562345</v>
      </c>
      <c r="G410" s="206">
        <f t="shared" ref="G410:G426" si="57">F410/C410</f>
        <v>1.0395915402247458</v>
      </c>
      <c r="I410" s="592">
        <v>84.502014721000052</v>
      </c>
      <c r="J410" s="590">
        <v>56.02355866858943</v>
      </c>
      <c r="K410" s="193">
        <f t="shared" ref="K410:K426" si="58">SUM(I410:J410)</f>
        <v>140.52557338958948</v>
      </c>
      <c r="L410" s="213"/>
      <c r="M410" s="213"/>
      <c r="N410" s="213"/>
      <c r="O410" s="213"/>
      <c r="P410" s="213"/>
    </row>
    <row r="411" spans="1:16" s="113" customFormat="1" ht="13.5" customHeight="1" x14ac:dyDescent="0.3">
      <c r="A411" s="50">
        <v>2</v>
      </c>
      <c r="B411" s="495" t="s">
        <v>154</v>
      </c>
      <c r="C411" s="147">
        <v>182.46465570281862</v>
      </c>
      <c r="D411" s="147">
        <v>43.300156280567755</v>
      </c>
      <c r="E411" s="147">
        <v>146.31955641799453</v>
      </c>
      <c r="F411" s="214">
        <f t="shared" si="56"/>
        <v>189.6197126985623</v>
      </c>
      <c r="G411" s="206">
        <f t="shared" si="57"/>
        <v>1.03921338611132</v>
      </c>
      <c r="I411" s="592">
        <v>89.146486286442695</v>
      </c>
      <c r="J411" s="590">
        <v>57.173070131551846</v>
      </c>
      <c r="K411" s="193">
        <f t="shared" si="58"/>
        <v>146.31955641799453</v>
      </c>
      <c r="L411" s="213"/>
      <c r="M411" s="213"/>
      <c r="N411" s="213"/>
      <c r="O411" s="213"/>
      <c r="P411" s="213"/>
    </row>
    <row r="412" spans="1:16" s="113" customFormat="1" ht="13.5" customHeight="1" x14ac:dyDescent="0.3">
      <c r="A412" s="50">
        <v>3</v>
      </c>
      <c r="B412" s="495" t="s">
        <v>302</v>
      </c>
      <c r="C412" s="147">
        <v>74.617695074513108</v>
      </c>
      <c r="D412" s="147">
        <v>17.625291024104513</v>
      </c>
      <c r="E412" s="147">
        <v>59.649958214550495</v>
      </c>
      <c r="F412" s="214">
        <f t="shared" si="56"/>
        <v>77.275249238655007</v>
      </c>
      <c r="G412" s="206">
        <f t="shared" si="57"/>
        <v>1.0356156024584795</v>
      </c>
      <c r="I412" s="592">
        <v>40.858470825280648</v>
      </c>
      <c r="J412" s="590">
        <v>18.791487389269843</v>
      </c>
      <c r="K412" s="193">
        <f t="shared" si="58"/>
        <v>59.649958214550495</v>
      </c>
      <c r="L412" s="213"/>
      <c r="M412" s="213"/>
      <c r="N412" s="213"/>
      <c r="O412" s="213"/>
      <c r="P412" s="213"/>
    </row>
    <row r="413" spans="1:16" s="113" customFormat="1" ht="13.5" customHeight="1" x14ac:dyDescent="0.3">
      <c r="A413" s="50">
        <v>4</v>
      </c>
      <c r="B413" s="495" t="s">
        <v>155</v>
      </c>
      <c r="C413" s="147">
        <v>162.10121827039796</v>
      </c>
      <c r="D413" s="147">
        <v>38.426532315753022</v>
      </c>
      <c r="E413" s="147">
        <v>129.8962500691496</v>
      </c>
      <c r="F413" s="214">
        <f t="shared" si="56"/>
        <v>168.32278238490261</v>
      </c>
      <c r="G413" s="206">
        <f t="shared" si="57"/>
        <v>1.0383807363133235</v>
      </c>
      <c r="I413" s="592">
        <v>81.411066573461085</v>
      </c>
      <c r="J413" s="590">
        <v>48.485183495688517</v>
      </c>
      <c r="K413" s="193">
        <f t="shared" si="58"/>
        <v>129.8962500691496</v>
      </c>
      <c r="L413" s="213"/>
      <c r="M413" s="213"/>
      <c r="N413" s="213"/>
      <c r="O413" s="213"/>
      <c r="P413" s="213"/>
    </row>
    <row r="414" spans="1:16" s="113" customFormat="1" ht="13.5" customHeight="1" x14ac:dyDescent="0.3">
      <c r="A414" s="50">
        <v>5</v>
      </c>
      <c r="B414" s="495" t="s">
        <v>303</v>
      </c>
      <c r="C414" s="147">
        <v>65.452265894316426</v>
      </c>
      <c r="D414" s="147">
        <v>15.537495382770777</v>
      </c>
      <c r="E414" s="147">
        <v>52.498424619831169</v>
      </c>
      <c r="F414" s="214">
        <f t="shared" si="56"/>
        <v>68.035920002601941</v>
      </c>
      <c r="G414" s="206">
        <f t="shared" si="57"/>
        <v>1.0394738680622189</v>
      </c>
      <c r="I414" s="592">
        <v>31.698317200542782</v>
      </c>
      <c r="J414" s="590">
        <v>20.800107419288384</v>
      </c>
      <c r="K414" s="193">
        <f t="shared" si="58"/>
        <v>52.498424619831169</v>
      </c>
      <c r="L414" s="213"/>
      <c r="M414" s="213"/>
      <c r="N414" s="213"/>
      <c r="O414" s="213"/>
      <c r="P414" s="213"/>
    </row>
    <row r="415" spans="1:16" s="113" customFormat="1" ht="13.5" customHeight="1" x14ac:dyDescent="0.3">
      <c r="A415" s="50">
        <v>6</v>
      </c>
      <c r="B415" s="495" t="s">
        <v>156</v>
      </c>
      <c r="C415" s="147">
        <v>122.51870228215026</v>
      </c>
      <c r="D415" s="147">
        <v>28.999802162742167</v>
      </c>
      <c r="E415" s="147">
        <v>98.07858681863334</v>
      </c>
      <c r="F415" s="214">
        <f t="shared" si="56"/>
        <v>127.07838898137551</v>
      </c>
      <c r="G415" s="206">
        <f t="shared" si="57"/>
        <v>1.0372162503706959</v>
      </c>
      <c r="I415" s="592">
        <v>63.871545705004323</v>
      </c>
      <c r="J415" s="590">
        <v>34.20704111362901</v>
      </c>
      <c r="K415" s="193">
        <f t="shared" si="58"/>
        <v>98.07858681863334</v>
      </c>
      <c r="L415" s="213"/>
      <c r="M415" s="213"/>
      <c r="N415" s="213"/>
      <c r="O415" s="213"/>
      <c r="P415" s="213"/>
    </row>
    <row r="416" spans="1:16" s="113" customFormat="1" ht="13.5" customHeight="1" x14ac:dyDescent="0.3">
      <c r="A416" s="50">
        <v>7</v>
      </c>
      <c r="B416" s="495" t="s">
        <v>157</v>
      </c>
      <c r="C416" s="147">
        <v>111.50366195319302</v>
      </c>
      <c r="D416" s="147">
        <v>26.262207730595307</v>
      </c>
      <c r="E416" s="147">
        <v>88.964481095583736</v>
      </c>
      <c r="F416" s="214">
        <f t="shared" si="56"/>
        <v>115.22668882617904</v>
      </c>
      <c r="G416" s="206">
        <f t="shared" si="57"/>
        <v>1.0333892789507566</v>
      </c>
      <c r="I416" s="592">
        <v>65.127243389942009</v>
      </c>
      <c r="J416" s="590">
        <v>23.837237705641723</v>
      </c>
      <c r="K416" s="193">
        <f t="shared" si="58"/>
        <v>88.964481095583736</v>
      </c>
      <c r="L416" s="213"/>
      <c r="M416" s="213"/>
      <c r="N416" s="213"/>
      <c r="O416" s="213"/>
      <c r="P416" s="213"/>
    </row>
    <row r="417" spans="1:19" s="113" customFormat="1" x14ac:dyDescent="0.3">
      <c r="A417" s="50">
        <v>8</v>
      </c>
      <c r="B417" s="495" t="s">
        <v>304</v>
      </c>
      <c r="C417" s="188">
        <v>66.587320051084205</v>
      </c>
      <c r="D417" s="469">
        <v>15.657333274769536</v>
      </c>
      <c r="E417" s="127">
        <v>53.068745588156844</v>
      </c>
      <c r="F417" s="214">
        <f t="shared" si="56"/>
        <v>68.726078862926386</v>
      </c>
      <c r="G417" s="206">
        <f t="shared" si="57"/>
        <v>1.0321196109139303</v>
      </c>
      <c r="I417" s="592">
        <v>40.278918047617097</v>
      </c>
      <c r="J417" s="590">
        <v>12.789827540539747</v>
      </c>
      <c r="K417" s="193">
        <f t="shared" si="58"/>
        <v>53.068745588156844</v>
      </c>
      <c r="L417" s="215"/>
      <c r="M417" s="215"/>
      <c r="N417" s="215"/>
      <c r="O417" s="215"/>
      <c r="P417" s="213"/>
      <c r="R417" s="196"/>
    </row>
    <row r="418" spans="1:19" s="113" customFormat="1" x14ac:dyDescent="0.3">
      <c r="A418" s="50">
        <v>9</v>
      </c>
      <c r="B418" s="495" t="s">
        <v>158</v>
      </c>
      <c r="C418" s="188">
        <v>143.52090263986918</v>
      </c>
      <c r="D418" s="469">
        <v>33.581565267622523</v>
      </c>
      <c r="E418" s="127">
        <v>114.00608276553103</v>
      </c>
      <c r="F418" s="214">
        <f t="shared" si="56"/>
        <v>147.58764803315356</v>
      </c>
      <c r="G418" s="206">
        <f>F418/C418</f>
        <v>1.0283355617090069</v>
      </c>
      <c r="I418" s="592">
        <v>95.722800444097203</v>
      </c>
      <c r="J418" s="590">
        <v>18.283282321433827</v>
      </c>
      <c r="K418" s="193">
        <f t="shared" si="58"/>
        <v>114.00608276553103</v>
      </c>
      <c r="L418" s="215"/>
      <c r="M418" s="215"/>
      <c r="N418" s="215"/>
      <c r="O418" s="215"/>
      <c r="P418" s="216"/>
      <c r="R418" s="196"/>
    </row>
    <row r="419" spans="1:19" s="113" customFormat="1" x14ac:dyDescent="0.3">
      <c r="A419" s="50">
        <v>10</v>
      </c>
      <c r="B419" s="495" t="s">
        <v>305</v>
      </c>
      <c r="C419" s="188">
        <v>169.43468868769529</v>
      </c>
      <c r="D419" s="469">
        <v>39.778007669736475</v>
      </c>
      <c r="E419" s="127">
        <v>134.89316352317616</v>
      </c>
      <c r="F419" s="214">
        <f t="shared" si="56"/>
        <v>174.67117119291262</v>
      </c>
      <c r="G419" s="206">
        <f t="shared" si="57"/>
        <v>1.030905610567558</v>
      </c>
      <c r="I419" s="592">
        <v>105.86497405320941</v>
      </c>
      <c r="J419" s="590">
        <v>29.028189469966744</v>
      </c>
      <c r="K419" s="193">
        <f t="shared" si="58"/>
        <v>134.89316352317616</v>
      </c>
      <c r="L419" s="215"/>
      <c r="M419" s="215"/>
      <c r="N419" s="215"/>
      <c r="O419" s="215"/>
      <c r="P419" s="216"/>
      <c r="R419" s="196"/>
    </row>
    <row r="420" spans="1:19" s="113" customFormat="1" x14ac:dyDescent="0.3">
      <c r="A420" s="50">
        <v>11</v>
      </c>
      <c r="B420" s="495" t="s">
        <v>159</v>
      </c>
      <c r="C420" s="188">
        <v>83.825593114347669</v>
      </c>
      <c r="D420" s="469">
        <v>19.707356495244298</v>
      </c>
      <c r="E420" s="127">
        <v>66.799612288046262</v>
      </c>
      <c r="F420" s="214">
        <f t="shared" si="56"/>
        <v>86.50696878329056</v>
      </c>
      <c r="G420" s="206">
        <f t="shared" si="57"/>
        <v>1.0319875537926131</v>
      </c>
      <c r="I420" s="592">
        <v>50.88795361651384</v>
      </c>
      <c r="J420" s="590">
        <v>15.911658671532418</v>
      </c>
      <c r="K420" s="193">
        <f t="shared" si="58"/>
        <v>66.799612288046262</v>
      </c>
      <c r="L420" s="215"/>
      <c r="M420" s="215"/>
      <c r="N420" s="215"/>
      <c r="O420" s="215"/>
      <c r="P420" s="216"/>
      <c r="R420" s="196"/>
    </row>
    <row r="421" spans="1:19" s="113" customFormat="1" x14ac:dyDescent="0.3">
      <c r="A421" s="50">
        <v>12</v>
      </c>
      <c r="B421" s="495" t="s">
        <v>306</v>
      </c>
      <c r="C421" s="188">
        <v>42.368937281562417</v>
      </c>
      <c r="D421" s="469">
        <v>9.9594773850161342</v>
      </c>
      <c r="E421" s="127">
        <v>33.760027346260017</v>
      </c>
      <c r="F421" s="214">
        <f t="shared" si="56"/>
        <v>43.719504731276153</v>
      </c>
      <c r="G421" s="206">
        <f t="shared" si="57"/>
        <v>1.0318763588696727</v>
      </c>
      <c r="I421" s="592">
        <v>25.798147950162427</v>
      </c>
      <c r="J421" s="590">
        <v>7.96187939609759</v>
      </c>
      <c r="K421" s="193">
        <f t="shared" si="58"/>
        <v>33.760027346260017</v>
      </c>
      <c r="L421" s="215"/>
      <c r="M421" s="215"/>
      <c r="N421" s="215"/>
      <c r="O421" s="215"/>
      <c r="P421" s="216"/>
      <c r="R421" s="196"/>
    </row>
    <row r="422" spans="1:19" s="113" customFormat="1" x14ac:dyDescent="0.3">
      <c r="A422" s="50">
        <v>13</v>
      </c>
      <c r="B422" s="495" t="s">
        <v>215</v>
      </c>
      <c r="C422" s="188">
        <v>172.42608751724381</v>
      </c>
      <c r="D422" s="469">
        <v>40.539256735863447</v>
      </c>
      <c r="E422" s="127">
        <v>137.40875712633749</v>
      </c>
      <c r="F422" s="214">
        <f t="shared" si="56"/>
        <v>177.94801386220092</v>
      </c>
      <c r="G422" s="206">
        <f t="shared" si="57"/>
        <v>1.0320248891827628</v>
      </c>
      <c r="I422" s="592">
        <v>104.56902964760063</v>
      </c>
      <c r="J422" s="590">
        <v>32.839727478736869</v>
      </c>
      <c r="K422" s="193">
        <f t="shared" si="58"/>
        <v>137.40875712633749</v>
      </c>
      <c r="L422" s="215"/>
      <c r="M422" s="215"/>
      <c r="N422" s="215"/>
      <c r="O422" s="215"/>
      <c r="P422" s="216"/>
      <c r="R422" s="196"/>
      <c r="S422" s="196"/>
    </row>
    <row r="423" spans="1:19" s="113" customFormat="1" x14ac:dyDescent="0.3">
      <c r="A423" s="50">
        <v>14</v>
      </c>
      <c r="B423" s="495" t="s">
        <v>307</v>
      </c>
      <c r="C423" s="188">
        <v>63.140842355190635</v>
      </c>
      <c r="D423" s="469">
        <v>14.944397958728862</v>
      </c>
      <c r="E423" s="127">
        <v>50.543539552608323</v>
      </c>
      <c r="F423" s="214">
        <f t="shared" si="56"/>
        <v>65.487937511337179</v>
      </c>
      <c r="G423" s="206">
        <f t="shared" si="57"/>
        <v>1.0371723763668415</v>
      </c>
      <c r="I423" s="592">
        <v>32.962064229614704</v>
      </c>
      <c r="J423" s="590">
        <v>17.581475322993615</v>
      </c>
      <c r="K423" s="193">
        <f t="shared" si="58"/>
        <v>50.543539552608323</v>
      </c>
      <c r="L423" s="215"/>
      <c r="M423" s="215"/>
      <c r="N423" s="215"/>
      <c r="O423" s="215"/>
      <c r="P423" s="216"/>
      <c r="R423" s="196"/>
    </row>
    <row r="424" spans="1:19" s="113" customFormat="1" x14ac:dyDescent="0.3">
      <c r="A424" s="50">
        <v>15</v>
      </c>
      <c r="B424" s="495" t="s">
        <v>161</v>
      </c>
      <c r="C424" s="188">
        <v>64.392675894605162</v>
      </c>
      <c r="D424" s="469">
        <v>15.080265347293931</v>
      </c>
      <c r="E424" s="127">
        <v>51.180948618541464</v>
      </c>
      <c r="F424" s="214">
        <f t="shared" si="56"/>
        <v>66.261213965835395</v>
      </c>
      <c r="G424" s="206">
        <f t="shared" si="57"/>
        <v>1.0290178664773704</v>
      </c>
      <c r="I424" s="592">
        <v>42.226859328097369</v>
      </c>
      <c r="J424" s="590">
        <v>8.9540892904440987</v>
      </c>
      <c r="K424" s="193">
        <f t="shared" si="58"/>
        <v>51.180948618541464</v>
      </c>
      <c r="L424" s="215"/>
      <c r="M424" s="215"/>
      <c r="N424" s="215"/>
      <c r="O424" s="215"/>
      <c r="P424" s="216"/>
      <c r="R424" s="196"/>
    </row>
    <row r="425" spans="1:19" s="113" customFormat="1" x14ac:dyDescent="0.3">
      <c r="A425" s="50">
        <v>16</v>
      </c>
      <c r="B425" s="495" t="s">
        <v>308</v>
      </c>
      <c r="C425" s="188">
        <v>40.512731507102828</v>
      </c>
      <c r="D425" s="469">
        <v>9.5386805231572698</v>
      </c>
      <c r="E425" s="127">
        <v>32.316292566010077</v>
      </c>
      <c r="F425" s="214">
        <f t="shared" si="56"/>
        <v>41.854973089167345</v>
      </c>
      <c r="G425" s="206">
        <f t="shared" si="57"/>
        <v>1.0331313523460937</v>
      </c>
      <c r="I425" s="592">
        <v>23.834107981413709</v>
      </c>
      <c r="J425" s="590">
        <v>8.4821845845963679</v>
      </c>
      <c r="K425" s="193">
        <f t="shared" si="58"/>
        <v>32.316292566010077</v>
      </c>
      <c r="L425" s="215"/>
      <c r="M425" s="215"/>
      <c r="N425" s="215"/>
      <c r="O425" s="215"/>
      <c r="P425" s="216"/>
      <c r="R425" s="196"/>
    </row>
    <row r="426" spans="1:19" s="113" customFormat="1" x14ac:dyDescent="0.3">
      <c r="A426" s="121"/>
      <c r="B426" s="142" t="s">
        <v>33</v>
      </c>
      <c r="C426" s="130">
        <v>1740.05</v>
      </c>
      <c r="D426" s="383">
        <v>410.53000000000003</v>
      </c>
      <c r="E426" s="130">
        <v>1389.9099999999999</v>
      </c>
      <c r="F426" s="339">
        <f t="shared" si="56"/>
        <v>1800.4399999999998</v>
      </c>
      <c r="G426" s="217">
        <f t="shared" si="57"/>
        <v>1.0347058992557685</v>
      </c>
      <c r="I426" s="593">
        <v>978.75999999999988</v>
      </c>
      <c r="J426" s="591">
        <v>411.15</v>
      </c>
      <c r="K426" s="193">
        <f t="shared" si="58"/>
        <v>1389.9099999999999</v>
      </c>
      <c r="L426" s="215"/>
      <c r="M426" s="218"/>
      <c r="N426" s="218"/>
      <c r="O426" s="219"/>
      <c r="P426" s="216"/>
      <c r="R426" s="196"/>
    </row>
    <row r="427" spans="1:19" ht="14.25" customHeight="1" x14ac:dyDescent="0.3">
      <c r="A427" s="220"/>
      <c r="B427" s="150"/>
      <c r="C427" s="151"/>
      <c r="D427" s="151"/>
      <c r="E427" s="152"/>
      <c r="F427" s="153"/>
      <c r="G427" s="154"/>
      <c r="L427" s="136"/>
      <c r="M427" s="136"/>
      <c r="N427" s="136"/>
      <c r="O427" s="136"/>
      <c r="P427" s="221"/>
    </row>
    <row r="428" spans="1:19" x14ac:dyDescent="0.3">
      <c r="A428" s="3" t="s">
        <v>80</v>
      </c>
      <c r="B428" s="79"/>
      <c r="C428" s="108"/>
      <c r="D428" s="79"/>
      <c r="E428" s="79"/>
      <c r="F428" s="79"/>
      <c r="G428" s="79"/>
      <c r="H428" s="79"/>
    </row>
    <row r="429" spans="1:19" ht="15.75" customHeight="1" x14ac:dyDescent="0.3">
      <c r="A429" s="222" t="s">
        <v>270</v>
      </c>
      <c r="B429" s="223"/>
      <c r="C429" s="223"/>
      <c r="D429" s="223"/>
      <c r="E429" s="223"/>
      <c r="F429" s="79"/>
      <c r="G429" s="79"/>
      <c r="H429" s="79"/>
    </row>
    <row r="430" spans="1:19" x14ac:dyDescent="0.3">
      <c r="A430" s="167" t="s">
        <v>49</v>
      </c>
      <c r="B430" s="167" t="s">
        <v>81</v>
      </c>
      <c r="C430" s="167" t="s">
        <v>82</v>
      </c>
      <c r="D430" s="167" t="s">
        <v>58</v>
      </c>
      <c r="E430" s="167" t="s">
        <v>59</v>
      </c>
    </row>
    <row r="431" spans="1:19" s="18" customFormat="1" ht="27" customHeight="1" x14ac:dyDescent="0.3">
      <c r="A431" s="98">
        <f>C426</f>
        <v>1740.05</v>
      </c>
      <c r="B431" s="97">
        <f>C404</f>
        <v>1389.9099999999999</v>
      </c>
      <c r="C431" s="224">
        <f>B431/A431</f>
        <v>0.79877589724433196</v>
      </c>
      <c r="D431" s="391">
        <f>D452</f>
        <v>1532.69</v>
      </c>
      <c r="E431" s="225">
        <f>D431/A431</f>
        <v>0.88083101060314362</v>
      </c>
      <c r="M431" s="8"/>
      <c r="N431" s="8"/>
      <c r="O431" s="8"/>
      <c r="P431" s="8"/>
    </row>
    <row r="432" spans="1:19" s="18" customFormat="1" ht="15" customHeight="1" x14ac:dyDescent="0.3">
      <c r="A432" s="135"/>
      <c r="B432" s="200"/>
      <c r="C432" s="226"/>
      <c r="D432" s="200"/>
      <c r="E432" s="227"/>
      <c r="M432" s="8"/>
      <c r="N432" s="8"/>
      <c r="O432" s="8"/>
      <c r="P432" s="8"/>
    </row>
    <row r="433" spans="1:18" ht="13.5" customHeight="1" thickBot="1" x14ac:dyDescent="0.35">
      <c r="A433" s="79"/>
      <c r="B433" s="79"/>
      <c r="C433" s="79"/>
      <c r="D433" s="79"/>
      <c r="E433" s="228" t="s">
        <v>70</v>
      </c>
      <c r="F433" s="79"/>
      <c r="G433" s="79"/>
      <c r="H433" s="79"/>
    </row>
    <row r="434" spans="1:18" ht="28.5" thickBot="1" x14ac:dyDescent="0.35">
      <c r="A434" s="5" t="s">
        <v>45</v>
      </c>
      <c r="B434" s="5" t="s">
        <v>46</v>
      </c>
      <c r="C434" s="5" t="s">
        <v>271</v>
      </c>
      <c r="D434" s="5" t="s">
        <v>83</v>
      </c>
      <c r="E434" s="5" t="s">
        <v>84</v>
      </c>
      <c r="I434" s="640" t="s">
        <v>168</v>
      </c>
      <c r="J434" s="641"/>
      <c r="K434" s="642"/>
    </row>
    <row r="435" spans="1:18" x14ac:dyDescent="0.3">
      <c r="A435" s="429">
        <v>1</v>
      </c>
      <c r="B435" s="429">
        <v>2</v>
      </c>
      <c r="C435" s="429">
        <v>3</v>
      </c>
      <c r="D435" s="429">
        <v>4</v>
      </c>
      <c r="E435" s="429">
        <v>5</v>
      </c>
      <c r="F435" s="79"/>
      <c r="G435" s="79"/>
      <c r="H435" s="79"/>
      <c r="I435" s="229" t="s">
        <v>71</v>
      </c>
      <c r="J435" s="229" t="s">
        <v>40</v>
      </c>
      <c r="K435" s="229" t="s">
        <v>11</v>
      </c>
    </row>
    <row r="436" spans="1:18" x14ac:dyDescent="0.3">
      <c r="A436" s="50">
        <v>1</v>
      </c>
      <c r="B436" s="496" t="s">
        <v>153</v>
      </c>
      <c r="C436" s="147">
        <v>175.18202177390944</v>
      </c>
      <c r="D436" s="519">
        <v>155.04679395967861</v>
      </c>
      <c r="E436" s="230">
        <f t="shared" ref="E436:E452" si="59">D436/C436</f>
        <v>0.88506110609787669</v>
      </c>
      <c r="F436" s="79"/>
      <c r="G436" s="79"/>
      <c r="H436" s="79"/>
      <c r="I436" s="594">
        <v>93.03458053373906</v>
      </c>
      <c r="J436" s="596">
        <v>62.012213425939557</v>
      </c>
      <c r="K436" s="193">
        <f t="shared" ref="K436:K452" si="60">SUM(I436:J436)</f>
        <v>155.04679395967861</v>
      </c>
    </row>
    <row r="437" spans="1:18" x14ac:dyDescent="0.3">
      <c r="A437" s="50">
        <v>2</v>
      </c>
      <c r="B437" s="496" t="s">
        <v>154</v>
      </c>
      <c r="C437" s="147">
        <v>182.46465570281862</v>
      </c>
      <c r="D437" s="519">
        <v>161.43262848896492</v>
      </c>
      <c r="E437" s="230">
        <f t="shared" si="59"/>
        <v>0.88473369194246199</v>
      </c>
      <c r="F437" s="79"/>
      <c r="G437" s="79"/>
      <c r="H437" s="79"/>
      <c r="I437" s="594">
        <v>98.148026234631359</v>
      </c>
      <c r="J437" s="596">
        <v>63.284602254333556</v>
      </c>
      <c r="K437" s="193">
        <f t="shared" si="60"/>
        <v>161.43262848896492</v>
      </c>
    </row>
    <row r="438" spans="1:18" x14ac:dyDescent="0.3">
      <c r="A438" s="50">
        <v>3</v>
      </c>
      <c r="B438" s="496" t="s">
        <v>302</v>
      </c>
      <c r="C438" s="147">
        <v>74.617695074513108</v>
      </c>
      <c r="D438" s="519">
        <v>65.784351721616702</v>
      </c>
      <c r="E438" s="230">
        <f t="shared" si="59"/>
        <v>0.88161865166063569</v>
      </c>
      <c r="F438" s="79"/>
      <c r="G438" s="79"/>
      <c r="H438" s="79"/>
      <c r="I438" s="594">
        <v>44.984142769028331</v>
      </c>
      <c r="J438" s="596">
        <v>20.800208952588367</v>
      </c>
      <c r="K438" s="193">
        <f t="shared" si="60"/>
        <v>65.784351721616702</v>
      </c>
    </row>
    <row r="439" spans="1:18" x14ac:dyDescent="0.3">
      <c r="A439" s="50">
        <v>4</v>
      </c>
      <c r="B439" s="496" t="s">
        <v>155</v>
      </c>
      <c r="C439" s="147">
        <v>162.10121827039796</v>
      </c>
      <c r="D439" s="519">
        <v>143.29954624098531</v>
      </c>
      <c r="E439" s="230">
        <f t="shared" si="59"/>
        <v>0.88401276541888818</v>
      </c>
      <c r="F439" s="79"/>
      <c r="G439" s="79"/>
      <c r="H439" s="79"/>
      <c r="I439" s="594">
        <v>89.631524815987504</v>
      </c>
      <c r="J439" s="596">
        <v>53.668021424997789</v>
      </c>
      <c r="K439" s="193">
        <f t="shared" si="60"/>
        <v>143.29954624098531</v>
      </c>
    </row>
    <row r="440" spans="1:18" x14ac:dyDescent="0.3">
      <c r="A440" s="50">
        <v>5</v>
      </c>
      <c r="B440" s="496" t="s">
        <v>303</v>
      </c>
      <c r="C440" s="147">
        <v>65.452265894316426</v>
      </c>
      <c r="D440" s="519">
        <v>57.922586366107581</v>
      </c>
      <c r="E440" s="230">
        <f t="shared" si="59"/>
        <v>0.88495922294933582</v>
      </c>
      <c r="F440" s="79"/>
      <c r="G440" s="79"/>
      <c r="H440" s="79"/>
      <c r="I440" s="594">
        <v>34.899045355483366</v>
      </c>
      <c r="J440" s="596">
        <v>23.023541010624211</v>
      </c>
      <c r="K440" s="193">
        <f t="shared" si="60"/>
        <v>57.922586366107581</v>
      </c>
    </row>
    <row r="441" spans="1:18" x14ac:dyDescent="0.3">
      <c r="A441" s="50">
        <v>6</v>
      </c>
      <c r="B441" s="496" t="s">
        <v>156</v>
      </c>
      <c r="C441" s="147">
        <v>122.51870228215026</v>
      </c>
      <c r="D441" s="519">
        <v>108.18456886228319</v>
      </c>
      <c r="E441" s="230">
        <f t="shared" si="59"/>
        <v>0.88300452785684291</v>
      </c>
      <c r="F441" s="79"/>
      <c r="G441" s="79"/>
      <c r="H441" s="79"/>
      <c r="I441" s="594">
        <v>70.320956042600443</v>
      </c>
      <c r="J441" s="596">
        <v>37.86361281968275</v>
      </c>
      <c r="K441" s="193">
        <f t="shared" si="60"/>
        <v>108.18456886228319</v>
      </c>
    </row>
    <row r="442" spans="1:18" x14ac:dyDescent="0.3">
      <c r="A442" s="50">
        <v>7</v>
      </c>
      <c r="B442" s="496" t="s">
        <v>157</v>
      </c>
      <c r="C442" s="147">
        <v>111.50366195319302</v>
      </c>
      <c r="D442" s="519">
        <v>98.088773658844318</v>
      </c>
      <c r="E442" s="230">
        <f t="shared" si="59"/>
        <v>0.87969105176133144</v>
      </c>
      <c r="F442" s="79"/>
      <c r="G442" s="79"/>
      <c r="H442" s="79"/>
      <c r="I442" s="594">
        <v>71.703447427936993</v>
      </c>
      <c r="J442" s="596">
        <v>26.385326230907324</v>
      </c>
      <c r="K442" s="193">
        <f t="shared" si="60"/>
        <v>98.088773658844318</v>
      </c>
    </row>
    <row r="443" spans="1:18" s="113" customFormat="1" x14ac:dyDescent="0.3">
      <c r="A443" s="50">
        <v>8</v>
      </c>
      <c r="B443" s="496" t="s">
        <v>304</v>
      </c>
      <c r="C443" s="188">
        <v>66.587320051084205</v>
      </c>
      <c r="D443" s="127">
        <v>58.503069733660091</v>
      </c>
      <c r="E443" s="230">
        <f t="shared" si="59"/>
        <v>0.87859174522683792</v>
      </c>
      <c r="I443" s="594">
        <v>44.346069821949918</v>
      </c>
      <c r="J443" s="596">
        <v>14.156999911710175</v>
      </c>
      <c r="K443" s="193">
        <f t="shared" si="60"/>
        <v>58.503069733660091</v>
      </c>
    </row>
    <row r="444" spans="1:18" s="113" customFormat="1" ht="12.75" customHeight="1" x14ac:dyDescent="0.3">
      <c r="A444" s="50">
        <v>9</v>
      </c>
      <c r="B444" s="496" t="s">
        <v>158</v>
      </c>
      <c r="C444" s="188">
        <v>143.52090263986918</v>
      </c>
      <c r="D444" s="127">
        <v>125.62606091389044</v>
      </c>
      <c r="E444" s="230">
        <f t="shared" si="59"/>
        <v>0.87531543212990037</v>
      </c>
      <c r="I444" s="594">
        <v>105.38838175911837</v>
      </c>
      <c r="J444" s="596">
        <v>20.237679154772067</v>
      </c>
      <c r="K444" s="193">
        <f t="shared" si="60"/>
        <v>125.62606091389044</v>
      </c>
      <c r="L444" s="191"/>
      <c r="M444" s="191"/>
      <c r="N444" s="231"/>
      <c r="Q444" s="208"/>
      <c r="R444" s="196"/>
    </row>
    <row r="445" spans="1:18" s="113" customFormat="1" ht="12.75" customHeight="1" x14ac:dyDescent="0.3">
      <c r="A445" s="50">
        <v>10</v>
      </c>
      <c r="B445" s="496" t="s">
        <v>305</v>
      </c>
      <c r="C445" s="188">
        <v>169.43468868769529</v>
      </c>
      <c r="D445" s="127">
        <v>148.68582464159303</v>
      </c>
      <c r="E445" s="230">
        <f t="shared" si="59"/>
        <v>0.877540637004109</v>
      </c>
      <c r="I445" s="594">
        <v>116.55465833299066</v>
      </c>
      <c r="J445" s="596">
        <v>32.131166308602374</v>
      </c>
      <c r="K445" s="193">
        <f t="shared" si="60"/>
        <v>148.68582464159303</v>
      </c>
      <c r="L445" s="191"/>
      <c r="M445" s="191"/>
      <c r="N445" s="231"/>
      <c r="P445" s="232"/>
      <c r="Q445" s="208"/>
      <c r="R445" s="196"/>
    </row>
    <row r="446" spans="1:18" s="113" customFormat="1" ht="12.75" customHeight="1" x14ac:dyDescent="0.3">
      <c r="A446" s="50">
        <v>11</v>
      </c>
      <c r="B446" s="496" t="s">
        <v>159</v>
      </c>
      <c r="C446" s="188">
        <v>83.825593114347669</v>
      </c>
      <c r="D446" s="127">
        <v>73.638889701486931</v>
      </c>
      <c r="E446" s="230">
        <f t="shared" si="59"/>
        <v>0.87847740726433143</v>
      </c>
      <c r="I446" s="594">
        <v>56.026349603190923</v>
      </c>
      <c r="J446" s="596">
        <v>17.612540098296009</v>
      </c>
      <c r="K446" s="193">
        <f t="shared" si="60"/>
        <v>73.638889701486931</v>
      </c>
      <c r="L446" s="191"/>
      <c r="M446" s="191"/>
      <c r="N446" s="231"/>
      <c r="P446" s="232"/>
      <c r="Q446" s="208"/>
      <c r="R446" s="196"/>
    </row>
    <row r="447" spans="1:18" s="113" customFormat="1" ht="12.75" customHeight="1" x14ac:dyDescent="0.3">
      <c r="A447" s="50">
        <v>12</v>
      </c>
      <c r="B447" s="496" t="s">
        <v>306</v>
      </c>
      <c r="C447" s="188">
        <v>42.368937281562417</v>
      </c>
      <c r="D447" s="127">
        <v>37.216075101709833</v>
      </c>
      <c r="E447" s="230">
        <f>D447/C447</f>
        <v>0.87838113225240277</v>
      </c>
      <c r="I447" s="594">
        <v>28.403108269254496</v>
      </c>
      <c r="J447" s="596">
        <v>8.8129668324553396</v>
      </c>
      <c r="K447" s="193">
        <f t="shared" si="60"/>
        <v>37.216075101709833</v>
      </c>
      <c r="L447" s="191"/>
      <c r="M447" s="191"/>
      <c r="N447" s="231"/>
      <c r="P447" s="232"/>
      <c r="Q447" s="208"/>
      <c r="R447" s="196"/>
    </row>
    <row r="448" spans="1:18" s="113" customFormat="1" ht="12.75" customHeight="1" x14ac:dyDescent="0.3">
      <c r="A448" s="50">
        <v>13</v>
      </c>
      <c r="B448" s="496" t="s">
        <v>215</v>
      </c>
      <c r="C448" s="188">
        <v>172.42608751724381</v>
      </c>
      <c r="D448" s="127">
        <v>151.47799611855382</v>
      </c>
      <c r="E448" s="230">
        <f t="shared" si="59"/>
        <v>0.87850973306695812</v>
      </c>
      <c r="I448" s="594">
        <v>115.12785632632921</v>
      </c>
      <c r="J448" s="596">
        <v>36.35013979222461</v>
      </c>
      <c r="K448" s="193">
        <f t="shared" si="60"/>
        <v>151.47799611855382</v>
      </c>
      <c r="L448" s="191"/>
      <c r="M448" s="191"/>
      <c r="N448" s="231"/>
      <c r="P448" s="232"/>
      <c r="Q448" s="208"/>
      <c r="R448" s="196"/>
    </row>
    <row r="449" spans="1:18" s="113" customFormat="1" ht="12.75" customHeight="1" x14ac:dyDescent="0.3">
      <c r="A449" s="50">
        <v>14</v>
      </c>
      <c r="B449" s="496" t="s">
        <v>307</v>
      </c>
      <c r="C449" s="188">
        <v>63.140842355190635</v>
      </c>
      <c r="D449" s="127">
        <v>55.751251156205896</v>
      </c>
      <c r="E449" s="230">
        <f t="shared" si="59"/>
        <v>0.88296654077854153</v>
      </c>
      <c r="I449" s="594">
        <v>36.29039886508491</v>
      </c>
      <c r="J449" s="596">
        <v>19.460852291120986</v>
      </c>
      <c r="K449" s="193">
        <f t="shared" si="60"/>
        <v>55.751251156205896</v>
      </c>
      <c r="L449" s="191"/>
      <c r="M449" s="191"/>
      <c r="N449" s="231"/>
      <c r="P449" s="232"/>
      <c r="Q449" s="208"/>
      <c r="R449" s="196"/>
    </row>
    <row r="450" spans="1:18" s="113" customFormat="1" ht="12.75" customHeight="1" x14ac:dyDescent="0.3">
      <c r="A450" s="50">
        <v>15</v>
      </c>
      <c r="B450" s="496" t="s">
        <v>161</v>
      </c>
      <c r="C450" s="188">
        <v>64.392675894605162</v>
      </c>
      <c r="D450" s="127">
        <v>56.401943188933181</v>
      </c>
      <c r="E450" s="230">
        <f t="shared" si="59"/>
        <v>0.87590618661739061</v>
      </c>
      <c r="I450" s="594">
        <v>46.490703894074592</v>
      </c>
      <c r="J450" s="596">
        <v>9.9112392948585892</v>
      </c>
      <c r="K450" s="193">
        <f t="shared" si="60"/>
        <v>56.401943188933181</v>
      </c>
      <c r="L450" s="191"/>
      <c r="M450" s="191"/>
      <c r="N450" s="231"/>
      <c r="P450" s="232"/>
      <c r="Q450" s="208"/>
      <c r="R450" s="196"/>
    </row>
    <row r="451" spans="1:18" s="113" customFormat="1" ht="12.75" customHeight="1" x14ac:dyDescent="0.3">
      <c r="A451" s="50">
        <v>16</v>
      </c>
      <c r="B451" s="496" t="s">
        <v>308</v>
      </c>
      <c r="C451" s="188">
        <v>40.512731507102828</v>
      </c>
      <c r="D451" s="127">
        <v>35.629640145486178</v>
      </c>
      <c r="E451" s="230">
        <f t="shared" si="59"/>
        <v>0.87946773322947802</v>
      </c>
      <c r="I451" s="594">
        <v>26.240749948599863</v>
      </c>
      <c r="J451" s="596">
        <v>9.3888901968863117</v>
      </c>
      <c r="K451" s="193">
        <f t="shared" si="60"/>
        <v>35.629640145486178</v>
      </c>
      <c r="L451" s="191"/>
      <c r="M451" s="191"/>
      <c r="N451" s="231"/>
      <c r="P451" s="232"/>
      <c r="Q451" s="208"/>
      <c r="R451" s="196"/>
    </row>
    <row r="452" spans="1:18" s="113" customFormat="1" ht="12.75" customHeight="1" x14ac:dyDescent="0.35">
      <c r="A452" s="205"/>
      <c r="B452" s="233" t="s">
        <v>11</v>
      </c>
      <c r="C452" s="130">
        <v>1740.05</v>
      </c>
      <c r="D452" s="130">
        <v>1532.69</v>
      </c>
      <c r="E452" s="234">
        <f t="shared" si="59"/>
        <v>0.88083101060314362</v>
      </c>
      <c r="I452" s="595">
        <v>1077.5899999999999</v>
      </c>
      <c r="J452" s="597">
        <v>455.10000000000008</v>
      </c>
      <c r="K452" s="193">
        <f t="shared" si="60"/>
        <v>1532.69</v>
      </c>
      <c r="L452" s="191"/>
      <c r="M452" s="191"/>
      <c r="N452" s="231"/>
      <c r="P452" s="232"/>
      <c r="Q452" s="208"/>
      <c r="R452" s="196"/>
    </row>
    <row r="453" spans="1:18" ht="12.75" customHeight="1" x14ac:dyDescent="0.3">
      <c r="F453" s="79"/>
      <c r="G453" s="79"/>
      <c r="H453" s="79"/>
      <c r="I453" s="69"/>
      <c r="J453" s="69"/>
      <c r="K453" s="235"/>
      <c r="L453" s="236"/>
      <c r="M453" s="237"/>
      <c r="N453" s="238"/>
      <c r="P453" s="28"/>
      <c r="Q453" s="41"/>
      <c r="R453" s="69"/>
    </row>
    <row r="454" spans="1:18" s="392" customFormat="1" x14ac:dyDescent="0.3">
      <c r="A454" s="394" t="s">
        <v>272</v>
      </c>
      <c r="B454" s="228"/>
      <c r="C454" s="228"/>
      <c r="D454" s="228"/>
      <c r="E454" s="79"/>
      <c r="F454" s="79"/>
      <c r="G454" s="79"/>
      <c r="H454" s="79"/>
      <c r="P454" s="393"/>
    </row>
    <row r="455" spans="1:18" x14ac:dyDescent="0.3">
      <c r="A455" s="3"/>
      <c r="B455" s="79"/>
      <c r="C455" s="79"/>
      <c r="D455" s="79"/>
      <c r="E455" s="79"/>
      <c r="F455" s="79"/>
      <c r="G455" s="79"/>
      <c r="H455" s="79"/>
    </row>
    <row r="456" spans="1:18" x14ac:dyDescent="0.3">
      <c r="A456" s="3" t="s">
        <v>204</v>
      </c>
      <c r="B456" s="79"/>
      <c r="C456" s="79"/>
      <c r="D456" s="79"/>
      <c r="E456" s="79"/>
      <c r="F456" s="79"/>
      <c r="G456" s="79"/>
      <c r="H456" s="79"/>
    </row>
    <row r="457" spans="1:18" ht="12" customHeight="1" x14ac:dyDescent="0.3">
      <c r="B457" s="79"/>
      <c r="C457" s="79"/>
      <c r="D457" s="79"/>
      <c r="E457" s="79"/>
      <c r="F457" s="79"/>
      <c r="G457" s="79"/>
      <c r="H457" s="79"/>
    </row>
    <row r="458" spans="1:18" ht="39.65" customHeight="1" x14ac:dyDescent="0.3">
      <c r="A458" s="5" t="s">
        <v>310</v>
      </c>
      <c r="B458" s="5" t="s">
        <v>37</v>
      </c>
      <c r="C458" s="5" t="s">
        <v>85</v>
      </c>
      <c r="D458" s="5" t="s">
        <v>86</v>
      </c>
      <c r="E458" s="5" t="s">
        <v>87</v>
      </c>
      <c r="F458" s="81"/>
    </row>
    <row r="459" spans="1:18" s="103" customFormat="1" ht="12.75" customHeight="1" x14ac:dyDescent="0.3">
      <c r="A459" s="178">
        <v>1</v>
      </c>
      <c r="B459" s="178">
        <v>2</v>
      </c>
      <c r="C459" s="178">
        <v>3</v>
      </c>
      <c r="D459" s="178">
        <v>4</v>
      </c>
      <c r="E459" s="178">
        <v>5</v>
      </c>
      <c r="F459" s="239"/>
      <c r="P459" s="8"/>
    </row>
    <row r="460" spans="1:18" s="103" customFormat="1" ht="12.75" customHeight="1" x14ac:dyDescent="0.3">
      <c r="A460" s="50">
        <v>1</v>
      </c>
      <c r="B460" s="497" t="s">
        <v>153</v>
      </c>
      <c r="C460" s="170">
        <v>0.90163480529401996</v>
      </c>
      <c r="D460" s="230">
        <v>0.88506110609787669</v>
      </c>
      <c r="E460" s="240">
        <f t="shared" ref="E460:E466" si="61">(D460-C460)*100</f>
        <v>-1.6573699196143266</v>
      </c>
      <c r="F460" s="239"/>
      <c r="P460" s="8"/>
    </row>
    <row r="461" spans="1:18" s="103" customFormat="1" ht="12.75" customHeight="1" x14ac:dyDescent="0.3">
      <c r="A461" s="50">
        <v>2</v>
      </c>
      <c r="B461" s="497" t="s">
        <v>154</v>
      </c>
      <c r="C461" s="170">
        <v>0.90156279604794332</v>
      </c>
      <c r="D461" s="230">
        <v>0.88473369194246199</v>
      </c>
      <c r="E461" s="240">
        <f t="shared" si="61"/>
        <v>-1.682910410548133</v>
      </c>
      <c r="F461" s="239"/>
      <c r="P461" s="8"/>
    </row>
    <row r="462" spans="1:18" s="103" customFormat="1" ht="12.75" customHeight="1" x14ac:dyDescent="0.3">
      <c r="A462" s="50">
        <v>3</v>
      </c>
      <c r="B462" s="497" t="s">
        <v>302</v>
      </c>
      <c r="C462" s="170">
        <v>0.90087545327941176</v>
      </c>
      <c r="D462" s="230">
        <v>0.88161865166063569</v>
      </c>
      <c r="E462" s="240">
        <f t="shared" si="61"/>
        <v>-1.9256801618776076</v>
      </c>
      <c r="F462" s="239"/>
      <c r="P462" s="8"/>
    </row>
    <row r="463" spans="1:18" s="103" customFormat="1" ht="12.75" customHeight="1" x14ac:dyDescent="0.3">
      <c r="A463" s="50">
        <v>4</v>
      </c>
      <c r="B463" s="497" t="s">
        <v>155</v>
      </c>
      <c r="C463" s="170">
        <v>0.90140408271065497</v>
      </c>
      <c r="D463" s="230">
        <v>0.88401276541888818</v>
      </c>
      <c r="E463" s="240">
        <f t="shared" si="61"/>
        <v>-1.7391317291766795</v>
      </c>
      <c r="F463" s="239"/>
      <c r="P463" s="8"/>
    </row>
    <row r="464" spans="1:18" s="103" customFormat="1" ht="12.75" customHeight="1" x14ac:dyDescent="0.3">
      <c r="A464" s="50">
        <v>5</v>
      </c>
      <c r="B464" s="497" t="s">
        <v>303</v>
      </c>
      <c r="C464" s="170">
        <v>0.90161240259496789</v>
      </c>
      <c r="D464" s="230">
        <v>0.88495922294933582</v>
      </c>
      <c r="E464" s="240">
        <f t="shared" si="61"/>
        <v>-1.6653179645632066</v>
      </c>
      <c r="F464" s="239"/>
      <c r="P464" s="8"/>
    </row>
    <row r="465" spans="1:21" s="103" customFormat="1" ht="12.75" customHeight="1" x14ac:dyDescent="0.3">
      <c r="A465" s="50">
        <v>6</v>
      </c>
      <c r="B465" s="497" t="s">
        <v>156</v>
      </c>
      <c r="C465" s="170">
        <v>0.90118175292448988</v>
      </c>
      <c r="D465" s="230">
        <v>0.88300452785684291</v>
      </c>
      <c r="E465" s="240">
        <f t="shared" si="61"/>
        <v>-1.8177225067646963</v>
      </c>
      <c r="F465" s="239"/>
      <c r="P465" s="8"/>
    </row>
    <row r="466" spans="1:21" s="103" customFormat="1" ht="12.75" customHeight="1" x14ac:dyDescent="0.3">
      <c r="A466" s="50">
        <v>7</v>
      </c>
      <c r="B466" s="497" t="s">
        <v>157</v>
      </c>
      <c r="C466" s="170">
        <v>0.9004480800966661</v>
      </c>
      <c r="D466" s="230">
        <v>0.87969105176133144</v>
      </c>
      <c r="E466" s="240">
        <f t="shared" si="61"/>
        <v>-2.075702833533466</v>
      </c>
      <c r="F466" s="239"/>
      <c r="P466" s="8"/>
    </row>
    <row r="467" spans="1:21" s="113" customFormat="1" ht="13.5" customHeight="1" x14ac:dyDescent="0.3">
      <c r="A467" s="50">
        <v>8</v>
      </c>
      <c r="B467" s="497" t="s">
        <v>304</v>
      </c>
      <c r="C467" s="170">
        <v>0.90020364664867092</v>
      </c>
      <c r="D467" s="230">
        <v>0.87859174522683792</v>
      </c>
      <c r="E467" s="240">
        <f t="shared" ref="E467:E476" si="62">(D467-C467)*100</f>
        <v>-2.1611901421833002</v>
      </c>
      <c r="F467" s="241"/>
      <c r="G467" s="242"/>
      <c r="P467" s="243"/>
    </row>
    <row r="468" spans="1:21" s="113" customFormat="1" ht="13.5" customHeight="1" x14ac:dyDescent="0.3">
      <c r="A468" s="50">
        <v>9</v>
      </c>
      <c r="B468" s="497" t="s">
        <v>158</v>
      </c>
      <c r="C468" s="170">
        <v>0.89947210209066508</v>
      </c>
      <c r="D468" s="230">
        <v>0.87531543212990037</v>
      </c>
      <c r="E468" s="240">
        <f t="shared" si="62"/>
        <v>-2.415666996076471</v>
      </c>
      <c r="F468" s="241"/>
      <c r="G468" s="242"/>
    </row>
    <row r="469" spans="1:21" s="113" customFormat="1" ht="13.5" customHeight="1" x14ac:dyDescent="0.3">
      <c r="A469" s="50">
        <v>10</v>
      </c>
      <c r="B469" s="497" t="s">
        <v>305</v>
      </c>
      <c r="C469" s="170">
        <v>0.8999694505838739</v>
      </c>
      <c r="D469" s="230">
        <v>0.877540637004109</v>
      </c>
      <c r="E469" s="240">
        <f t="shared" si="62"/>
        <v>-2.2428813579764895</v>
      </c>
      <c r="F469" s="241"/>
      <c r="G469" s="242"/>
    </row>
    <row r="470" spans="1:21" s="113" customFormat="1" ht="13.5" customHeight="1" x14ac:dyDescent="0.3">
      <c r="A470" s="50">
        <v>11</v>
      </c>
      <c r="B470" s="497" t="s">
        <v>159</v>
      </c>
      <c r="C470" s="170">
        <v>0.90017819390911324</v>
      </c>
      <c r="D470" s="230">
        <v>0.87847740726433143</v>
      </c>
      <c r="E470" s="240">
        <f t="shared" si="62"/>
        <v>-2.1700786644781811</v>
      </c>
      <c r="F470" s="241"/>
      <c r="G470" s="242"/>
    </row>
    <row r="471" spans="1:21" s="113" customFormat="1" ht="13.5" customHeight="1" x14ac:dyDescent="0.3">
      <c r="A471" s="50">
        <v>12</v>
      </c>
      <c r="B471" s="497" t="s">
        <v>306</v>
      </c>
      <c r="C471" s="170">
        <v>0.90015675785342386</v>
      </c>
      <c r="D471" s="230">
        <v>0.87838113225240277</v>
      </c>
      <c r="E471" s="240">
        <f t="shared" si="62"/>
        <v>-2.1775625601021087</v>
      </c>
      <c r="F471" s="241"/>
      <c r="G471" s="242"/>
    </row>
    <row r="472" spans="1:21" s="113" customFormat="1" ht="13.5" customHeight="1" x14ac:dyDescent="0.3">
      <c r="A472" s="50">
        <v>13</v>
      </c>
      <c r="B472" s="497" t="s">
        <v>215</v>
      </c>
      <c r="C472" s="170">
        <v>0.90018539050902668</v>
      </c>
      <c r="D472" s="230">
        <v>0.87850973306695812</v>
      </c>
      <c r="E472" s="240">
        <f t="shared" si="62"/>
        <v>-2.1675657442068563</v>
      </c>
      <c r="F472" s="241"/>
      <c r="G472" s="242"/>
    </row>
    <row r="473" spans="1:21" s="113" customFormat="1" ht="13.5" customHeight="1" x14ac:dyDescent="0.3">
      <c r="A473" s="50">
        <v>14</v>
      </c>
      <c r="B473" s="497" t="s">
        <v>307</v>
      </c>
      <c r="C473" s="170">
        <v>0.90117336794830216</v>
      </c>
      <c r="D473" s="230">
        <v>0.88296654077854153</v>
      </c>
      <c r="E473" s="240">
        <f t="shared" si="62"/>
        <v>-1.8206827169760631</v>
      </c>
      <c r="F473" s="241"/>
      <c r="G473" s="242"/>
    </row>
    <row r="474" spans="1:21" s="113" customFormat="1" ht="13.5" customHeight="1" x14ac:dyDescent="0.3">
      <c r="A474" s="50">
        <v>15</v>
      </c>
      <c r="B474" s="497" t="s">
        <v>161</v>
      </c>
      <c r="C474" s="170">
        <v>0.89960434602675088</v>
      </c>
      <c r="D474" s="230">
        <v>0.87590618661739061</v>
      </c>
      <c r="E474" s="240">
        <f t="shared" si="62"/>
        <v>-2.3698159409360264</v>
      </c>
      <c r="F474" s="241"/>
      <c r="G474" s="242"/>
    </row>
    <row r="475" spans="1:21" s="113" customFormat="1" ht="13.5" customHeight="1" x14ac:dyDescent="0.3">
      <c r="A475" s="50">
        <v>16</v>
      </c>
      <c r="B475" s="497" t="s">
        <v>308</v>
      </c>
      <c r="C475" s="170">
        <v>0.90039846611900709</v>
      </c>
      <c r="D475" s="230">
        <v>0.87946773322947802</v>
      </c>
      <c r="E475" s="240">
        <f t="shared" si="62"/>
        <v>-2.0930732889529069</v>
      </c>
      <c r="F475" s="241"/>
      <c r="G475" s="242"/>
    </row>
    <row r="476" spans="1:21" s="113" customFormat="1" ht="13.5" customHeight="1" x14ac:dyDescent="0.3">
      <c r="A476" s="121"/>
      <c r="B476" s="142" t="s">
        <v>33</v>
      </c>
      <c r="C476" s="171">
        <v>0.90070101271574787</v>
      </c>
      <c r="D476" s="234">
        <v>0.88083101060314362</v>
      </c>
      <c r="E476" s="244">
        <f t="shared" si="62"/>
        <v>-1.9870002112604257</v>
      </c>
      <c r="F476" s="241"/>
      <c r="G476" s="242"/>
    </row>
    <row r="477" spans="1:21" ht="14.25" customHeight="1" x14ac:dyDescent="0.3">
      <c r="A477" s="149"/>
      <c r="B477" s="150"/>
      <c r="C477" s="151"/>
      <c r="D477" s="151"/>
      <c r="E477" s="152"/>
      <c r="F477" s="153"/>
      <c r="G477" s="154"/>
    </row>
    <row r="478" spans="1:21" x14ac:dyDescent="0.3">
      <c r="A478" s="134" t="s">
        <v>273</v>
      </c>
      <c r="B478" s="113"/>
      <c r="C478" s="113"/>
      <c r="D478" s="245"/>
      <c r="E478" s="245"/>
      <c r="F478" s="245"/>
      <c r="G478" s="113"/>
      <c r="H478" s="79"/>
    </row>
    <row r="479" spans="1:21" ht="11.25" customHeight="1" thickBot="1" x14ac:dyDescent="0.35">
      <c r="A479" s="113"/>
      <c r="B479" s="113"/>
      <c r="C479" s="113"/>
      <c r="D479" s="245"/>
      <c r="E479" s="245"/>
      <c r="F479" s="245"/>
      <c r="G479" s="113"/>
      <c r="H479" s="79"/>
      <c r="M479" s="8" t="s">
        <v>171</v>
      </c>
    </row>
    <row r="480" spans="1:21" s="18" customFormat="1" ht="56.25" customHeight="1" thickBot="1" x14ac:dyDescent="0.35">
      <c r="A480" s="139" t="s">
        <v>310</v>
      </c>
      <c r="B480" s="139" t="s">
        <v>37</v>
      </c>
      <c r="C480" s="428" t="s">
        <v>274</v>
      </c>
      <c r="D480" s="428" t="s">
        <v>88</v>
      </c>
      <c r="E480" s="428" t="s">
        <v>89</v>
      </c>
      <c r="F480" s="139" t="s">
        <v>90</v>
      </c>
      <c r="G480" s="245"/>
      <c r="I480" s="637" t="s">
        <v>71</v>
      </c>
      <c r="J480" s="638"/>
      <c r="K480" s="638" t="s">
        <v>40</v>
      </c>
      <c r="L480" s="638"/>
      <c r="M480" s="523" t="s">
        <v>91</v>
      </c>
      <c r="N480" s="524" t="s">
        <v>172</v>
      </c>
      <c r="P480" s="37"/>
      <c r="Q480" s="37"/>
      <c r="R480" s="37"/>
      <c r="S480" s="37"/>
      <c r="T480" s="37"/>
      <c r="U480" s="37"/>
    </row>
    <row r="481" spans="1:22" ht="13.5" customHeight="1" thickBot="1" x14ac:dyDescent="0.35">
      <c r="A481" s="429">
        <v>1</v>
      </c>
      <c r="B481" s="429">
        <v>2</v>
      </c>
      <c r="C481" s="430">
        <v>3</v>
      </c>
      <c r="D481" s="430">
        <v>4</v>
      </c>
      <c r="E481" s="430">
        <v>5</v>
      </c>
      <c r="F481" s="429">
        <v>6</v>
      </c>
      <c r="G481" s="113"/>
      <c r="I481" s="410" t="s">
        <v>91</v>
      </c>
      <c r="J481" s="411" t="s">
        <v>92</v>
      </c>
      <c r="K481" s="411" t="s">
        <v>91</v>
      </c>
      <c r="L481" s="411" t="s">
        <v>92</v>
      </c>
      <c r="M481" s="412" t="s">
        <v>194</v>
      </c>
      <c r="N481" s="413" t="s">
        <v>194</v>
      </c>
      <c r="O481" s="246"/>
      <c r="P481" s="136"/>
      <c r="Q481" s="246"/>
      <c r="R481" s="247"/>
      <c r="S481" s="135"/>
      <c r="T481" s="163"/>
      <c r="U481" s="163"/>
      <c r="V481" s="100"/>
    </row>
    <row r="482" spans="1:22" ht="13.5" customHeight="1" x14ac:dyDescent="0.3">
      <c r="A482" s="50">
        <v>1</v>
      </c>
      <c r="B482" s="498" t="s">
        <v>153</v>
      </c>
      <c r="C482" s="430">
        <v>3433829</v>
      </c>
      <c r="D482" s="525">
        <v>395.92205000000001</v>
      </c>
      <c r="E482" s="525">
        <v>357.00746543643208</v>
      </c>
      <c r="F482" s="433">
        <f t="shared" ref="F482:F488" si="63">E482/D482</f>
        <v>0.90171149961572505</v>
      </c>
      <c r="G482" s="113"/>
      <c r="I482" s="478">
        <v>2383046</v>
      </c>
      <c r="J482" s="249">
        <f t="shared" ref="J482:J489" si="64">I482*0.0001</f>
        <v>238.30460000000002</v>
      </c>
      <c r="K482" s="479">
        <v>1050783</v>
      </c>
      <c r="L482" s="164">
        <f t="shared" ref="L482:L490" si="65">K482*0.00015</f>
        <v>157.61744999999999</v>
      </c>
      <c r="M482" s="409">
        <f t="shared" ref="M482:N489" si="66">I482+K482</f>
        <v>3433829</v>
      </c>
      <c r="N482" s="398">
        <f t="shared" si="66"/>
        <v>395.92205000000001</v>
      </c>
      <c r="O482" s="246"/>
      <c r="P482" s="136"/>
      <c r="Q482" s="246"/>
      <c r="R482" s="247"/>
      <c r="S482" s="135"/>
      <c r="T482" s="163"/>
      <c r="U482" s="163"/>
      <c r="V482" s="100"/>
    </row>
    <row r="483" spans="1:22" ht="13.5" customHeight="1" x14ac:dyDescent="0.3">
      <c r="A483" s="50">
        <v>2</v>
      </c>
      <c r="B483" s="498" t="s">
        <v>154</v>
      </c>
      <c r="C483" s="430">
        <v>3585465</v>
      </c>
      <c r="D483" s="525">
        <v>412.11849999999998</v>
      </c>
      <c r="E483" s="525">
        <v>371.7038650602862</v>
      </c>
      <c r="F483" s="433">
        <f t="shared" si="63"/>
        <v>0.90193443162654974</v>
      </c>
      <c r="G483" s="113"/>
      <c r="I483" s="478">
        <v>2514025</v>
      </c>
      <c r="J483" s="249">
        <f t="shared" si="64"/>
        <v>251.4025</v>
      </c>
      <c r="K483" s="479">
        <v>1071440</v>
      </c>
      <c r="L483" s="164">
        <f t="shared" si="65"/>
        <v>160.71599999999998</v>
      </c>
      <c r="M483" s="409">
        <f t="shared" si="66"/>
        <v>3585465</v>
      </c>
      <c r="N483" s="398">
        <f t="shared" si="66"/>
        <v>412.11849999999998</v>
      </c>
      <c r="O483" s="246"/>
      <c r="P483" s="136"/>
      <c r="Q483" s="246"/>
      <c r="R483" s="247"/>
      <c r="S483" s="135"/>
      <c r="T483" s="163"/>
      <c r="U483" s="163"/>
      <c r="V483" s="100"/>
    </row>
    <row r="484" spans="1:22" ht="13.5" customHeight="1" x14ac:dyDescent="0.3">
      <c r="A484" s="50">
        <v>3</v>
      </c>
      <c r="B484" s="498" t="s">
        <v>302</v>
      </c>
      <c r="C484" s="430">
        <v>1505010</v>
      </c>
      <c r="D484" s="525">
        <v>168.13890000000001</v>
      </c>
      <c r="E484" s="525">
        <v>151.44146075481217</v>
      </c>
      <c r="F484" s="433">
        <f t="shared" si="63"/>
        <v>0.90069258663409935</v>
      </c>
      <c r="G484" s="113"/>
      <c r="I484" s="478">
        <v>1152252</v>
      </c>
      <c r="J484" s="249">
        <f t="shared" si="64"/>
        <v>115.2252</v>
      </c>
      <c r="K484" s="479">
        <v>352758</v>
      </c>
      <c r="L484" s="164">
        <f t="shared" si="65"/>
        <v>52.913699999999999</v>
      </c>
      <c r="M484" s="409">
        <f t="shared" si="66"/>
        <v>1505010</v>
      </c>
      <c r="N484" s="398">
        <f t="shared" si="66"/>
        <v>168.13890000000001</v>
      </c>
      <c r="O484" s="246"/>
      <c r="P484" s="136"/>
      <c r="Q484" s="246"/>
      <c r="R484" s="247"/>
      <c r="S484" s="135"/>
      <c r="T484" s="163"/>
      <c r="U484" s="163"/>
      <c r="V484" s="100"/>
    </row>
    <row r="485" spans="1:22" ht="13.5" customHeight="1" x14ac:dyDescent="0.3">
      <c r="A485" s="50">
        <v>4</v>
      </c>
      <c r="B485" s="498" t="s">
        <v>155</v>
      </c>
      <c r="C485" s="430">
        <v>3205467</v>
      </c>
      <c r="D485" s="525">
        <v>366.02615000000003</v>
      </c>
      <c r="E485" s="525">
        <v>329.93720222862487</v>
      </c>
      <c r="F485" s="433">
        <f t="shared" si="63"/>
        <v>0.90140336210575345</v>
      </c>
      <c r="G485" s="113"/>
      <c r="I485" s="478">
        <v>2295878</v>
      </c>
      <c r="J485" s="249">
        <f t="shared" si="64"/>
        <v>229.58780000000002</v>
      </c>
      <c r="K485" s="479">
        <v>909589</v>
      </c>
      <c r="L485" s="164">
        <f t="shared" si="65"/>
        <v>136.43834999999999</v>
      </c>
      <c r="M485" s="409">
        <f t="shared" si="66"/>
        <v>3205467</v>
      </c>
      <c r="N485" s="398">
        <f t="shared" si="66"/>
        <v>366.02615000000003</v>
      </c>
      <c r="O485" s="246"/>
      <c r="P485" s="136"/>
      <c r="Q485" s="246"/>
      <c r="R485" s="247"/>
      <c r="S485" s="135"/>
      <c r="T485" s="163"/>
      <c r="U485" s="163"/>
      <c r="V485" s="100"/>
    </row>
    <row r="486" spans="1:22" ht="13.5" customHeight="1" x14ac:dyDescent="0.3">
      <c r="A486" s="50">
        <v>5</v>
      </c>
      <c r="B486" s="498" t="s">
        <v>303</v>
      </c>
      <c r="C486" s="430">
        <v>1283458</v>
      </c>
      <c r="D486" s="525">
        <v>147.82239999999999</v>
      </c>
      <c r="E486" s="525">
        <v>133.37048534503575</v>
      </c>
      <c r="F486" s="433">
        <f t="shared" si="63"/>
        <v>0.90223460953844448</v>
      </c>
      <c r="G486" s="113"/>
      <c r="I486" s="478">
        <v>893926</v>
      </c>
      <c r="J486" s="249">
        <f t="shared" si="64"/>
        <v>89.392600000000002</v>
      </c>
      <c r="K486" s="479">
        <v>389532</v>
      </c>
      <c r="L486" s="164">
        <f t="shared" si="65"/>
        <v>58.429799999999993</v>
      </c>
      <c r="M486" s="409">
        <f t="shared" si="66"/>
        <v>1283458</v>
      </c>
      <c r="N486" s="398">
        <f t="shared" si="66"/>
        <v>147.82239999999999</v>
      </c>
      <c r="O486" s="246"/>
      <c r="P486" s="136"/>
      <c r="Q486" s="246"/>
      <c r="R486" s="247"/>
      <c r="S486" s="135"/>
      <c r="T486" s="163"/>
      <c r="U486" s="163"/>
      <c r="V486" s="100"/>
    </row>
    <row r="487" spans="1:22" ht="13.5" customHeight="1" x14ac:dyDescent="0.3">
      <c r="A487" s="50">
        <v>6</v>
      </c>
      <c r="B487" s="498" t="s">
        <v>156</v>
      </c>
      <c r="C487" s="430">
        <v>2442974</v>
      </c>
      <c r="D487" s="525">
        <v>276.38385</v>
      </c>
      <c r="E487" s="525">
        <v>249.07191711866733</v>
      </c>
      <c r="F487" s="433">
        <f t="shared" si="63"/>
        <v>0.9011811548274884</v>
      </c>
      <c r="G487" s="113"/>
      <c r="I487" s="478">
        <v>1801245</v>
      </c>
      <c r="J487" s="249">
        <f t="shared" si="64"/>
        <v>180.12450000000001</v>
      </c>
      <c r="K487" s="479">
        <v>641729</v>
      </c>
      <c r="L487" s="164">
        <f t="shared" si="65"/>
        <v>96.259349999999998</v>
      </c>
      <c r="M487" s="409">
        <f t="shared" si="66"/>
        <v>2442974</v>
      </c>
      <c r="N487" s="398">
        <f t="shared" si="66"/>
        <v>276.38385</v>
      </c>
      <c r="O487" s="246"/>
      <c r="P487" s="136"/>
      <c r="Q487" s="246"/>
      <c r="R487" s="247"/>
      <c r="S487" s="135"/>
      <c r="T487" s="163"/>
      <c r="U487" s="163"/>
      <c r="V487" s="100"/>
    </row>
    <row r="488" spans="1:22" ht="13.5" customHeight="1" x14ac:dyDescent="0.3">
      <c r="A488" s="50">
        <v>7</v>
      </c>
      <c r="B488" s="498" t="s">
        <v>157</v>
      </c>
      <c r="C488" s="430">
        <v>2284528</v>
      </c>
      <c r="D488" s="525">
        <v>250.84635000000003</v>
      </c>
      <c r="E488" s="525">
        <v>225.78208477644401</v>
      </c>
      <c r="F488" s="433">
        <f t="shared" si="63"/>
        <v>0.90008120419708715</v>
      </c>
      <c r="G488" s="113"/>
      <c r="I488" s="478">
        <v>1836657</v>
      </c>
      <c r="J488" s="249">
        <f t="shared" si="64"/>
        <v>183.66570000000002</v>
      </c>
      <c r="K488" s="479">
        <v>447871</v>
      </c>
      <c r="L488" s="164">
        <f t="shared" si="65"/>
        <v>67.18065</v>
      </c>
      <c r="M488" s="409">
        <f t="shared" si="66"/>
        <v>2284528</v>
      </c>
      <c r="N488" s="398">
        <f t="shared" si="66"/>
        <v>250.84635000000003</v>
      </c>
      <c r="O488" s="246"/>
      <c r="P488" s="136"/>
      <c r="Q488" s="246"/>
      <c r="R488" s="247"/>
      <c r="S488" s="135"/>
      <c r="T488" s="163"/>
      <c r="U488" s="163"/>
      <c r="V488" s="100"/>
    </row>
    <row r="489" spans="1:22" ht="13.5" customHeight="1" x14ac:dyDescent="0.3">
      <c r="A489" s="50">
        <v>8</v>
      </c>
      <c r="B489" s="498" t="s">
        <v>304</v>
      </c>
      <c r="C489" s="431">
        <v>1376074</v>
      </c>
      <c r="D489" s="432">
        <v>149.6157</v>
      </c>
      <c r="E489" s="432">
        <v>134.65393784799059</v>
      </c>
      <c r="F489" s="433">
        <f t="shared" ref="F489:F498" si="67">E489/D489</f>
        <v>0.89999871569621759</v>
      </c>
      <c r="G489" s="113"/>
      <c r="I489" s="407">
        <v>1135908</v>
      </c>
      <c r="J489" s="249">
        <f t="shared" si="64"/>
        <v>113.5908</v>
      </c>
      <c r="K489" s="408">
        <v>240166</v>
      </c>
      <c r="L489" s="164">
        <f t="shared" si="65"/>
        <v>36.024899999999995</v>
      </c>
      <c r="M489" s="409">
        <f>I489+K489</f>
        <v>1376074</v>
      </c>
      <c r="N489" s="398">
        <f t="shared" si="66"/>
        <v>149.6157</v>
      </c>
      <c r="O489" s="246"/>
      <c r="P489" s="251"/>
      <c r="Q489" s="246"/>
      <c r="R489" s="247"/>
      <c r="S489" s="135"/>
      <c r="T489" s="163"/>
      <c r="U489" s="163"/>
      <c r="V489" s="100"/>
    </row>
    <row r="490" spans="1:22" ht="13.5" customHeight="1" x14ac:dyDescent="0.3">
      <c r="A490" s="50">
        <v>9</v>
      </c>
      <c r="B490" s="498" t="s">
        <v>158</v>
      </c>
      <c r="C490" s="431">
        <v>3042481</v>
      </c>
      <c r="D490" s="432">
        <v>321.39794999999998</v>
      </c>
      <c r="E490" s="432">
        <v>289.08859959206291</v>
      </c>
      <c r="F490" s="433">
        <f t="shared" si="67"/>
        <v>0.89947244402791904</v>
      </c>
      <c r="G490" s="113"/>
      <c r="I490" s="397">
        <v>2699484</v>
      </c>
      <c r="J490" s="249">
        <f t="shared" ref="J490:J497" si="68">I490*0.0001</f>
        <v>269.94839999999999</v>
      </c>
      <c r="K490" s="248">
        <v>342997</v>
      </c>
      <c r="L490" s="164">
        <f t="shared" si="65"/>
        <v>51.449549999999995</v>
      </c>
      <c r="M490" s="250">
        <f>I490+K490</f>
        <v>3042481</v>
      </c>
      <c r="N490" s="398">
        <f t="shared" ref="N490:N497" si="69">J490+L490</f>
        <v>321.39794999999998</v>
      </c>
      <c r="O490" s="246"/>
      <c r="P490" s="252"/>
      <c r="Q490" s="246"/>
      <c r="R490" s="247"/>
      <c r="S490" s="135"/>
      <c r="T490" s="163"/>
      <c r="U490" s="163"/>
      <c r="V490" s="100"/>
    </row>
    <row r="491" spans="1:22" ht="13.5" customHeight="1" x14ac:dyDescent="0.3">
      <c r="A491" s="50">
        <v>10</v>
      </c>
      <c r="B491" s="498" t="s">
        <v>305</v>
      </c>
      <c r="C491" s="431">
        <v>3530077</v>
      </c>
      <c r="D491" s="432">
        <v>380.23635000000002</v>
      </c>
      <c r="E491" s="432">
        <v>342.20112517817722</v>
      </c>
      <c r="F491" s="433">
        <f t="shared" si="67"/>
        <v>0.89996951942700165</v>
      </c>
      <c r="G491" s="113"/>
      <c r="I491" s="397">
        <v>2985504</v>
      </c>
      <c r="J491" s="249">
        <f t="shared" si="68"/>
        <v>298.55040000000002</v>
      </c>
      <c r="K491" s="248">
        <v>544573</v>
      </c>
      <c r="L491" s="164">
        <f t="shared" ref="L491:L497" si="70">K491*0.00015</f>
        <v>81.685949999999991</v>
      </c>
      <c r="M491" s="250">
        <f>I491+K491</f>
        <v>3530077</v>
      </c>
      <c r="N491" s="398">
        <f t="shared" si="69"/>
        <v>380.23635000000002</v>
      </c>
      <c r="O491" s="246"/>
      <c r="P491" s="252"/>
      <c r="Q491" s="246"/>
      <c r="R491" s="247"/>
      <c r="S491" s="135"/>
      <c r="T491" s="163"/>
      <c r="U491" s="163"/>
      <c r="V491" s="100"/>
    </row>
    <row r="492" spans="1:22" ht="13.5" customHeight="1" x14ac:dyDescent="0.3">
      <c r="A492" s="50">
        <v>11</v>
      </c>
      <c r="B492" s="498" t="s">
        <v>159</v>
      </c>
      <c r="C492" s="431">
        <v>1734053</v>
      </c>
      <c r="D492" s="432">
        <v>188.35325</v>
      </c>
      <c r="E492" s="432">
        <v>169.49017763068048</v>
      </c>
      <c r="F492" s="433">
        <f t="shared" si="67"/>
        <v>0.89985268441442068</v>
      </c>
      <c r="G492" s="113"/>
      <c r="I492" s="397">
        <v>1435094</v>
      </c>
      <c r="J492" s="249">
        <f t="shared" si="68"/>
        <v>143.5094</v>
      </c>
      <c r="K492" s="248">
        <v>298959</v>
      </c>
      <c r="L492" s="164">
        <f t="shared" si="70"/>
        <v>44.843849999999996</v>
      </c>
      <c r="M492" s="250">
        <f t="shared" ref="M492:M497" si="71">I492+K492</f>
        <v>1734053</v>
      </c>
      <c r="N492" s="398">
        <f t="shared" si="69"/>
        <v>188.35325</v>
      </c>
      <c r="O492" s="246"/>
      <c r="P492" s="252"/>
      <c r="Q492" s="246"/>
      <c r="R492" s="247"/>
      <c r="S492" s="135"/>
      <c r="T492" s="163"/>
      <c r="U492" s="163"/>
      <c r="V492" s="100"/>
    </row>
    <row r="493" spans="1:22" ht="13.5" customHeight="1" x14ac:dyDescent="0.3">
      <c r="A493" s="50">
        <v>12</v>
      </c>
      <c r="B493" s="498" t="s">
        <v>306</v>
      </c>
      <c r="C493" s="431">
        <v>877128</v>
      </c>
      <c r="D493" s="432">
        <v>95.192450000000008</v>
      </c>
      <c r="E493" s="432">
        <v>85.657473582990491</v>
      </c>
      <c r="F493" s="433">
        <f t="shared" si="67"/>
        <v>0.899834740916853</v>
      </c>
      <c r="G493" s="113"/>
      <c r="I493" s="397">
        <v>727535</v>
      </c>
      <c r="J493" s="249">
        <f t="shared" si="68"/>
        <v>72.753500000000003</v>
      </c>
      <c r="K493" s="248">
        <v>149593</v>
      </c>
      <c r="L493" s="164">
        <f t="shared" si="70"/>
        <v>22.438949999999998</v>
      </c>
      <c r="M493" s="250">
        <f t="shared" si="71"/>
        <v>877128</v>
      </c>
      <c r="N493" s="398">
        <f t="shared" si="69"/>
        <v>95.192450000000008</v>
      </c>
      <c r="O493" s="246"/>
      <c r="P493" s="252"/>
      <c r="Q493" s="246"/>
      <c r="R493" s="247"/>
      <c r="S493" s="135"/>
      <c r="T493" s="163"/>
      <c r="U493" s="163"/>
      <c r="V493" s="100"/>
    </row>
    <row r="494" spans="1:22" ht="13.5" customHeight="1" x14ac:dyDescent="0.3">
      <c r="A494" s="50">
        <v>13</v>
      </c>
      <c r="B494" s="498" t="s">
        <v>215</v>
      </c>
      <c r="C494" s="431">
        <v>3565035</v>
      </c>
      <c r="D494" s="432">
        <v>387.30740000000003</v>
      </c>
      <c r="E494" s="432">
        <v>348.6484438190235</v>
      </c>
      <c r="F494" s="433">
        <f t="shared" si="67"/>
        <v>0.90018534068552125</v>
      </c>
      <c r="G494" s="113"/>
      <c r="I494" s="397">
        <v>2948957</v>
      </c>
      <c r="J494" s="249">
        <f t="shared" si="68"/>
        <v>294.89570000000003</v>
      </c>
      <c r="K494" s="248">
        <v>616078</v>
      </c>
      <c r="L494" s="164">
        <f t="shared" si="70"/>
        <v>92.411699999999996</v>
      </c>
      <c r="M494" s="250">
        <f t="shared" si="71"/>
        <v>3565035</v>
      </c>
      <c r="N494" s="398">
        <f t="shared" si="69"/>
        <v>387.30740000000003</v>
      </c>
      <c r="O494" s="246"/>
      <c r="P494" s="252"/>
      <c r="Q494" s="246"/>
      <c r="R494" s="247"/>
      <c r="S494" s="135"/>
      <c r="T494" s="163"/>
      <c r="U494" s="163"/>
      <c r="V494" s="100"/>
    </row>
    <row r="495" spans="1:22" ht="13.5" customHeight="1" x14ac:dyDescent="0.3">
      <c r="A495" s="50">
        <v>14</v>
      </c>
      <c r="B495" s="498" t="s">
        <v>307</v>
      </c>
      <c r="C495" s="431">
        <v>1259850</v>
      </c>
      <c r="D495" s="432">
        <v>142.49925000000002</v>
      </c>
      <c r="E495" s="432">
        <v>128.35507461650971</v>
      </c>
      <c r="F495" s="433">
        <f t="shared" si="67"/>
        <v>0.90074210647782138</v>
      </c>
      <c r="G495" s="113"/>
      <c r="I495" s="397">
        <v>929565</v>
      </c>
      <c r="J495" s="249">
        <f t="shared" si="68"/>
        <v>92.956500000000005</v>
      </c>
      <c r="K495" s="248">
        <v>330285</v>
      </c>
      <c r="L495" s="164">
        <f t="shared" si="70"/>
        <v>49.542749999999998</v>
      </c>
      <c r="M495" s="250">
        <f t="shared" si="71"/>
        <v>1259850</v>
      </c>
      <c r="N495" s="398">
        <f t="shared" si="69"/>
        <v>142.49925000000002</v>
      </c>
      <c r="O495" s="246"/>
      <c r="P495" s="252"/>
      <c r="Q495" s="246"/>
      <c r="R495" s="247"/>
      <c r="S495" s="135"/>
      <c r="T495" s="163"/>
      <c r="U495" s="163"/>
      <c r="V495" s="100"/>
    </row>
    <row r="496" spans="1:22" ht="13.5" customHeight="1" x14ac:dyDescent="0.3">
      <c r="A496" s="50">
        <v>15</v>
      </c>
      <c r="B496" s="498" t="s">
        <v>161</v>
      </c>
      <c r="C496" s="431">
        <v>1359049</v>
      </c>
      <c r="D496" s="432">
        <v>144.31524999999999</v>
      </c>
      <c r="E496" s="432">
        <v>129.79603343232023</v>
      </c>
      <c r="F496" s="433">
        <f t="shared" si="67"/>
        <v>0.89939236104514408</v>
      </c>
      <c r="G496" s="113"/>
      <c r="I496" s="397">
        <v>1190842</v>
      </c>
      <c r="J496" s="249">
        <f t="shared" si="68"/>
        <v>119.08420000000001</v>
      </c>
      <c r="K496" s="248">
        <v>168207</v>
      </c>
      <c r="L496" s="164">
        <f t="shared" si="70"/>
        <v>25.231049999999996</v>
      </c>
      <c r="M496" s="250">
        <f t="shared" si="71"/>
        <v>1359049</v>
      </c>
      <c r="N496" s="398">
        <f t="shared" si="69"/>
        <v>144.31524999999999</v>
      </c>
      <c r="O496" s="246"/>
      <c r="P496" s="252"/>
      <c r="Q496" s="246"/>
      <c r="R496" s="247"/>
      <c r="S496" s="135"/>
      <c r="T496" s="163"/>
      <c r="U496" s="163"/>
      <c r="V496" s="100"/>
    </row>
    <row r="497" spans="1:22" ht="13.5" customHeight="1" thickBot="1" x14ac:dyDescent="0.35">
      <c r="A497" s="50">
        <v>16</v>
      </c>
      <c r="B497" s="498" t="s">
        <v>308</v>
      </c>
      <c r="C497" s="434">
        <v>830820</v>
      </c>
      <c r="D497" s="432">
        <v>91.015650000000008</v>
      </c>
      <c r="E497" s="432">
        <v>82.011653579942362</v>
      </c>
      <c r="F497" s="433">
        <f t="shared" si="67"/>
        <v>0.90107199783710112</v>
      </c>
      <c r="G497" s="113"/>
      <c r="I497" s="399">
        <v>672147</v>
      </c>
      <c r="J497" s="400">
        <f t="shared" si="68"/>
        <v>67.214700000000008</v>
      </c>
      <c r="K497" s="401">
        <v>158673</v>
      </c>
      <c r="L497" s="402">
        <f t="shared" si="70"/>
        <v>23.800949999999997</v>
      </c>
      <c r="M497" s="403">
        <f t="shared" si="71"/>
        <v>830820</v>
      </c>
      <c r="N497" s="404">
        <f t="shared" si="69"/>
        <v>91.015650000000008</v>
      </c>
      <c r="O497" s="246"/>
      <c r="P497" s="252"/>
      <c r="Q497" s="246"/>
      <c r="R497" s="247"/>
      <c r="S497" s="135"/>
      <c r="T497" s="163"/>
      <c r="U497" s="163"/>
      <c r="V497" s="100"/>
    </row>
    <row r="498" spans="1:22" ht="13.5" customHeight="1" thickBot="1" x14ac:dyDescent="0.35">
      <c r="A498" s="427"/>
      <c r="B498" s="435" t="s">
        <v>33</v>
      </c>
      <c r="C498" s="436">
        <v>35315298</v>
      </c>
      <c r="D498" s="383">
        <v>3917.1914500000003</v>
      </c>
      <c r="E498" s="383">
        <v>3528.2170000000006</v>
      </c>
      <c r="F498" s="45">
        <f t="shared" si="67"/>
        <v>0.90070067930940678</v>
      </c>
      <c r="G498" s="113"/>
      <c r="I498" s="395">
        <v>27602065</v>
      </c>
      <c r="J498" s="405">
        <f>SUM(J489:J497)</f>
        <v>1472.5036</v>
      </c>
      <c r="K498" s="396">
        <v>7713233</v>
      </c>
      <c r="L498" s="405">
        <f>SUM(L489:L497)</f>
        <v>427.42964999999998</v>
      </c>
      <c r="M498" s="396">
        <f>SUM(M482:M497)</f>
        <v>35315298</v>
      </c>
      <c r="N498" s="406">
        <f>SUM(N482:N497)</f>
        <v>3917.1914500000003</v>
      </c>
      <c r="O498" s="136"/>
      <c r="P498" s="252"/>
      <c r="Q498" s="136"/>
      <c r="R498" s="136"/>
      <c r="S498" s="136"/>
      <c r="T498" s="136"/>
      <c r="U498" s="136"/>
    </row>
    <row r="499" spans="1:22" x14ac:dyDescent="0.3">
      <c r="A499" s="253"/>
      <c r="B499" s="254"/>
      <c r="C499" s="255"/>
      <c r="D499" s="255"/>
      <c r="E499" s="256"/>
      <c r="F499" s="257"/>
      <c r="G499" s="258"/>
      <c r="O499" s="136"/>
      <c r="P499" s="252"/>
      <c r="Q499" s="136"/>
      <c r="R499" s="136"/>
      <c r="S499" s="136"/>
      <c r="T499" s="136"/>
      <c r="U499" s="136"/>
    </row>
    <row r="500" spans="1:22" x14ac:dyDescent="0.3">
      <c r="A500" s="134" t="s">
        <v>213</v>
      </c>
      <c r="B500" s="113"/>
      <c r="C500" s="113"/>
      <c r="D500" s="113"/>
      <c r="E500" s="113"/>
      <c r="F500" s="113"/>
      <c r="G500" s="113"/>
      <c r="H500" s="79"/>
      <c r="P500" s="136"/>
      <c r="Q500" s="136"/>
      <c r="R500" s="136"/>
      <c r="S500" s="136"/>
      <c r="T500" s="136"/>
      <c r="U500" s="136"/>
    </row>
    <row r="501" spans="1:22" x14ac:dyDescent="0.3">
      <c r="A501" s="113"/>
      <c r="B501" s="113"/>
      <c r="C501" s="113"/>
      <c r="D501" s="113"/>
      <c r="E501" s="113"/>
      <c r="F501" s="113"/>
      <c r="G501" s="113"/>
      <c r="H501" s="79"/>
      <c r="L501" s="8" t="s">
        <v>15</v>
      </c>
      <c r="P501" s="136"/>
      <c r="Q501" s="136"/>
      <c r="R501" s="136"/>
      <c r="S501" s="136"/>
      <c r="T501" s="136"/>
      <c r="U501" s="136"/>
    </row>
    <row r="502" spans="1:22" ht="14" customHeight="1" x14ac:dyDescent="0.3">
      <c r="A502" s="113"/>
      <c r="B502" s="113"/>
      <c r="C502" s="113"/>
      <c r="D502" s="113"/>
      <c r="E502" s="259" t="s">
        <v>93</v>
      </c>
      <c r="F502" s="113"/>
      <c r="G502" s="113"/>
      <c r="H502" s="79"/>
      <c r="J502" s="8" t="s">
        <v>15</v>
      </c>
      <c r="M502" s="51"/>
      <c r="N502" s="384" t="s">
        <v>176</v>
      </c>
      <c r="O502" s="385" t="s">
        <v>177</v>
      </c>
    </row>
    <row r="503" spans="1:22" ht="64.5" customHeight="1" x14ac:dyDescent="0.3">
      <c r="A503" s="139" t="s">
        <v>310</v>
      </c>
      <c r="B503" s="139" t="s">
        <v>37</v>
      </c>
      <c r="C503" s="428" t="s">
        <v>274</v>
      </c>
      <c r="D503" s="428" t="s">
        <v>94</v>
      </c>
      <c r="E503" s="428" t="s">
        <v>95</v>
      </c>
      <c r="F503" s="139" t="s">
        <v>90</v>
      </c>
      <c r="G503" s="113"/>
      <c r="I503" s="414" t="s">
        <v>46</v>
      </c>
      <c r="J503" s="414" t="s">
        <v>173</v>
      </c>
      <c r="K503" s="414" t="s">
        <v>174</v>
      </c>
      <c r="L503" s="414" t="s">
        <v>175</v>
      </c>
      <c r="M503" s="414" t="s">
        <v>216</v>
      </c>
      <c r="N503" s="414" t="s">
        <v>217</v>
      </c>
      <c r="O503" s="415" t="s">
        <v>218</v>
      </c>
      <c r="P503" s="260"/>
      <c r="Q503" s="260"/>
      <c r="R503" s="260"/>
      <c r="S503" s="260"/>
      <c r="T503" s="260"/>
      <c r="U503" s="260"/>
      <c r="V503" s="260"/>
    </row>
    <row r="504" spans="1:22" ht="13.25" customHeight="1" x14ac:dyDescent="0.3">
      <c r="A504" s="429">
        <v>1</v>
      </c>
      <c r="B504" s="429">
        <v>2</v>
      </c>
      <c r="C504" s="430">
        <v>3</v>
      </c>
      <c r="D504" s="430">
        <v>4</v>
      </c>
      <c r="E504" s="430">
        <v>5</v>
      </c>
      <c r="F504" s="429">
        <v>6</v>
      </c>
      <c r="G504" s="113"/>
      <c r="I504" s="51" t="s">
        <v>153</v>
      </c>
      <c r="J504" s="602">
        <v>9927</v>
      </c>
      <c r="K504" s="261">
        <f>(J504*4.35*227)</f>
        <v>9802416.1499999985</v>
      </c>
      <c r="L504" s="604">
        <v>4580</v>
      </c>
      <c r="M504" s="261">
        <f>(L504*6.51*227)</f>
        <v>6768186.5999999996</v>
      </c>
      <c r="N504" s="261">
        <f t="shared" ref="N504:N520" si="72">K504+M504</f>
        <v>16570602.749999998</v>
      </c>
      <c r="O504" s="262">
        <f>N504/100000</f>
        <v>165.70602749999998</v>
      </c>
      <c r="P504" s="260"/>
      <c r="Q504" s="260"/>
      <c r="R504" s="260"/>
      <c r="S504" s="260"/>
      <c r="T504" s="260"/>
      <c r="U504" s="260"/>
      <c r="V504" s="260"/>
    </row>
    <row r="505" spans="1:22" ht="13.25" customHeight="1" x14ac:dyDescent="0.3">
      <c r="A505" s="50">
        <v>1</v>
      </c>
      <c r="B505" s="499" t="s">
        <v>153</v>
      </c>
      <c r="C505" s="430">
        <v>3433829</v>
      </c>
      <c r="D505" s="525">
        <v>165.70602749999998</v>
      </c>
      <c r="E505" s="525">
        <v>155.04679395967861</v>
      </c>
      <c r="F505" s="433">
        <f t="shared" ref="F505:F521" si="73">E505/D505</f>
        <v>0.93567383334730314</v>
      </c>
      <c r="G505" s="113"/>
      <c r="I505" s="51"/>
      <c r="J505" s="602">
        <v>10473</v>
      </c>
      <c r="K505" s="261">
        <f t="shared" ref="K505:K520" si="74">(J505*4.35*227)</f>
        <v>10341563.85</v>
      </c>
      <c r="L505" s="604">
        <v>4581</v>
      </c>
      <c r="M505" s="261">
        <f t="shared" ref="M505:M520" si="75">(L505*6.51*227)</f>
        <v>6769664.3699999992</v>
      </c>
      <c r="N505" s="261">
        <f t="shared" si="72"/>
        <v>17111228.219999999</v>
      </c>
      <c r="O505" s="262">
        <f t="shared" ref="O505:O520" si="76">N505/100000</f>
        <v>171.11228219999998</v>
      </c>
      <c r="P505" s="260"/>
      <c r="Q505" s="260"/>
      <c r="R505" s="260"/>
      <c r="S505" s="260"/>
      <c r="T505" s="260"/>
      <c r="U505" s="260"/>
      <c r="V505" s="260"/>
    </row>
    <row r="506" spans="1:22" ht="13.25" customHeight="1" x14ac:dyDescent="0.3">
      <c r="A506" s="50">
        <v>2</v>
      </c>
      <c r="B506" s="499" t="s">
        <v>154</v>
      </c>
      <c r="C506" s="430">
        <v>3585465</v>
      </c>
      <c r="D506" s="525">
        <v>171.11228219999998</v>
      </c>
      <c r="E506" s="525">
        <v>161.43262848896492</v>
      </c>
      <c r="F506" s="433">
        <f t="shared" si="73"/>
        <v>0.94343098235507572</v>
      </c>
      <c r="G506" s="113"/>
      <c r="I506" s="51"/>
      <c r="J506" s="602">
        <v>4800</v>
      </c>
      <c r="K506" s="261">
        <f t="shared" si="74"/>
        <v>4739760</v>
      </c>
      <c r="L506" s="604">
        <v>1508</v>
      </c>
      <c r="M506" s="261">
        <f t="shared" si="75"/>
        <v>2228477.16</v>
      </c>
      <c r="N506" s="261">
        <f t="shared" si="72"/>
        <v>6968237.1600000001</v>
      </c>
      <c r="O506" s="262">
        <f t="shared" si="76"/>
        <v>69.682371599999996</v>
      </c>
      <c r="P506" s="260"/>
      <c r="Q506" s="260"/>
      <c r="R506" s="260"/>
      <c r="S506" s="260"/>
      <c r="T506" s="260"/>
      <c r="U506" s="260"/>
      <c r="V506" s="260"/>
    </row>
    <row r="507" spans="1:22" ht="13.25" customHeight="1" x14ac:dyDescent="0.3">
      <c r="A507" s="50">
        <v>3</v>
      </c>
      <c r="B507" s="499" t="s">
        <v>302</v>
      </c>
      <c r="C507" s="430">
        <v>1505010</v>
      </c>
      <c r="D507" s="525">
        <v>69.682371599999996</v>
      </c>
      <c r="E507" s="525">
        <v>65.784351721616702</v>
      </c>
      <c r="F507" s="433">
        <f t="shared" si="73"/>
        <v>0.94406017205098547</v>
      </c>
      <c r="G507" s="113"/>
      <c r="I507" s="51"/>
      <c r="J507" s="602">
        <v>9564</v>
      </c>
      <c r="K507" s="261">
        <f t="shared" si="74"/>
        <v>9443971.7999999989</v>
      </c>
      <c r="L507" s="604">
        <v>3855</v>
      </c>
      <c r="M507" s="261">
        <f t="shared" si="75"/>
        <v>5696803.3499999996</v>
      </c>
      <c r="N507" s="261">
        <f t="shared" si="72"/>
        <v>15140775.149999999</v>
      </c>
      <c r="O507" s="262">
        <f t="shared" si="76"/>
        <v>151.40775149999999</v>
      </c>
      <c r="P507" s="260"/>
      <c r="Q507" s="260"/>
      <c r="R507" s="260"/>
      <c r="S507" s="260"/>
      <c r="T507" s="260"/>
      <c r="U507" s="260"/>
      <c r="V507" s="260"/>
    </row>
    <row r="508" spans="1:22" ht="13.25" customHeight="1" x14ac:dyDescent="0.3">
      <c r="A508" s="50">
        <v>4</v>
      </c>
      <c r="B508" s="499" t="s">
        <v>155</v>
      </c>
      <c r="C508" s="430">
        <v>3205467</v>
      </c>
      <c r="D508" s="525">
        <v>151.40775149999999</v>
      </c>
      <c r="E508" s="525">
        <v>143.29954624098531</v>
      </c>
      <c r="F508" s="433">
        <f t="shared" si="73"/>
        <v>0.94644788540423785</v>
      </c>
      <c r="G508" s="113"/>
      <c r="I508" s="51"/>
      <c r="J508" s="602">
        <v>3724</v>
      </c>
      <c r="K508" s="261">
        <f t="shared" si="74"/>
        <v>3677263.7999999993</v>
      </c>
      <c r="L508" s="604">
        <v>1634</v>
      </c>
      <c r="M508" s="261">
        <f t="shared" si="75"/>
        <v>2414676.1800000002</v>
      </c>
      <c r="N508" s="261">
        <f t="shared" si="72"/>
        <v>6091939.9799999995</v>
      </c>
      <c r="O508" s="262">
        <f t="shared" si="76"/>
        <v>60.919399799999994</v>
      </c>
      <c r="P508" s="260"/>
      <c r="Q508" s="260"/>
      <c r="R508" s="260"/>
      <c r="S508" s="260"/>
      <c r="T508" s="260"/>
      <c r="U508" s="260"/>
      <c r="V508" s="260"/>
    </row>
    <row r="509" spans="1:22" ht="13.25" customHeight="1" x14ac:dyDescent="0.3">
      <c r="A509" s="50">
        <v>5</v>
      </c>
      <c r="B509" s="499" t="s">
        <v>303</v>
      </c>
      <c r="C509" s="430">
        <v>1283458</v>
      </c>
      <c r="D509" s="525">
        <v>60.919399799999994</v>
      </c>
      <c r="E509" s="525">
        <v>57.922586366107581</v>
      </c>
      <c r="F509" s="433">
        <f t="shared" si="73"/>
        <v>0.95080691136598472</v>
      </c>
      <c r="G509" s="113"/>
      <c r="I509" s="51"/>
      <c r="J509" s="602">
        <v>7504</v>
      </c>
      <c r="K509" s="261">
        <f t="shared" si="74"/>
        <v>7409824.7999999998</v>
      </c>
      <c r="L509" s="604">
        <v>2668</v>
      </c>
      <c r="M509" s="261">
        <f t="shared" si="75"/>
        <v>3942690.36</v>
      </c>
      <c r="N509" s="261">
        <f t="shared" si="72"/>
        <v>11352515.16</v>
      </c>
      <c r="O509" s="262">
        <f t="shared" si="76"/>
        <v>113.5251516</v>
      </c>
      <c r="P509" s="260"/>
      <c r="Q509" s="260"/>
      <c r="R509" s="260"/>
      <c r="S509" s="260"/>
      <c r="T509" s="260"/>
      <c r="U509" s="260"/>
      <c r="V509" s="260"/>
    </row>
    <row r="510" spans="1:22" ht="13.25" customHeight="1" x14ac:dyDescent="0.3">
      <c r="A510" s="50">
        <v>6</v>
      </c>
      <c r="B510" s="499" t="s">
        <v>156</v>
      </c>
      <c r="C510" s="430">
        <v>2442974</v>
      </c>
      <c r="D510" s="525">
        <v>113.5251516</v>
      </c>
      <c r="E510" s="525">
        <v>108.18456886228319</v>
      </c>
      <c r="F510" s="433">
        <f t="shared" si="73"/>
        <v>0.95295683236315698</v>
      </c>
      <c r="G510" s="113"/>
      <c r="I510" s="51"/>
      <c r="J510" s="602">
        <v>7651</v>
      </c>
      <c r="K510" s="261">
        <f t="shared" si="74"/>
        <v>7554979.9499999993</v>
      </c>
      <c r="L510" s="604">
        <v>1971</v>
      </c>
      <c r="M510" s="261">
        <f t="shared" si="75"/>
        <v>2912684.67</v>
      </c>
      <c r="N510" s="261">
        <f t="shared" si="72"/>
        <v>10467664.619999999</v>
      </c>
      <c r="O510" s="262">
        <f t="shared" si="76"/>
        <v>104.67664619999999</v>
      </c>
      <c r="P510" s="260"/>
      <c r="Q510" s="260"/>
      <c r="R510" s="260"/>
      <c r="S510" s="260"/>
      <c r="T510" s="260"/>
      <c r="U510" s="260"/>
      <c r="V510" s="260"/>
    </row>
    <row r="511" spans="1:22" ht="13.25" customHeight="1" x14ac:dyDescent="0.3">
      <c r="A511" s="50">
        <v>7</v>
      </c>
      <c r="B511" s="499" t="s">
        <v>157</v>
      </c>
      <c r="C511" s="430">
        <v>2284528</v>
      </c>
      <c r="D511" s="525">
        <v>104.67664619999999</v>
      </c>
      <c r="E511" s="525">
        <v>98.088773658844318</v>
      </c>
      <c r="F511" s="433">
        <f t="shared" si="73"/>
        <v>0.93706454323566513</v>
      </c>
      <c r="G511" s="113"/>
      <c r="I511" s="51"/>
      <c r="J511" s="602">
        <v>4732</v>
      </c>
      <c r="K511" s="261">
        <f t="shared" si="74"/>
        <v>4672613.3999999994</v>
      </c>
      <c r="L511" s="604">
        <v>1057</v>
      </c>
      <c r="M511" s="261">
        <f t="shared" si="75"/>
        <v>1562002.89</v>
      </c>
      <c r="N511" s="261">
        <f t="shared" si="72"/>
        <v>6234616.2899999991</v>
      </c>
      <c r="O511" s="262">
        <f t="shared" si="76"/>
        <v>62.346162899999989</v>
      </c>
      <c r="P511" s="260"/>
      <c r="Q511" s="260"/>
      <c r="R511" s="260"/>
      <c r="S511" s="260"/>
      <c r="T511" s="260"/>
      <c r="U511" s="260"/>
      <c r="V511" s="260"/>
    </row>
    <row r="512" spans="1:22" ht="13.5" customHeight="1" x14ac:dyDescent="0.3">
      <c r="A512" s="50">
        <v>8</v>
      </c>
      <c r="B512" s="499" t="s">
        <v>304</v>
      </c>
      <c r="C512" s="431">
        <v>1376074</v>
      </c>
      <c r="D512" s="437">
        <v>62.346162899999989</v>
      </c>
      <c r="E512" s="438">
        <v>58.503069733660091</v>
      </c>
      <c r="F512" s="433">
        <f t="shared" si="73"/>
        <v>0.93835878604904654</v>
      </c>
      <c r="G512" s="113"/>
      <c r="I512" s="51" t="s">
        <v>154</v>
      </c>
      <c r="J512" s="602">
        <v>11245</v>
      </c>
      <c r="K512" s="261">
        <f t="shared" si="74"/>
        <v>11103875.249999998</v>
      </c>
      <c r="L512" s="604">
        <v>1391</v>
      </c>
      <c r="M512" s="261">
        <f t="shared" si="75"/>
        <v>2055578.07</v>
      </c>
      <c r="N512" s="261">
        <f t="shared" si="72"/>
        <v>13159453.319999998</v>
      </c>
      <c r="O512" s="262">
        <f t="shared" si="76"/>
        <v>131.59453319999997</v>
      </c>
      <c r="P512" s="260"/>
      <c r="Q512" s="260"/>
      <c r="R512" s="260"/>
      <c r="S512" s="260"/>
      <c r="T512" s="260"/>
      <c r="U512" s="260"/>
      <c r="V512" s="260"/>
    </row>
    <row r="513" spans="1:23" ht="13.5" customHeight="1" x14ac:dyDescent="0.3">
      <c r="A513" s="50">
        <v>9</v>
      </c>
      <c r="B513" s="499" t="s">
        <v>158</v>
      </c>
      <c r="C513" s="431">
        <v>3042481</v>
      </c>
      <c r="D513" s="437">
        <v>131.59453319999997</v>
      </c>
      <c r="E513" s="438">
        <v>125.62606091389044</v>
      </c>
      <c r="F513" s="433">
        <f t="shared" si="73"/>
        <v>0.95464498303255096</v>
      </c>
      <c r="G513" s="113"/>
      <c r="I513" s="51" t="s">
        <v>155</v>
      </c>
      <c r="J513" s="602">
        <v>12437</v>
      </c>
      <c r="K513" s="261">
        <f t="shared" si="74"/>
        <v>12280915.649999999</v>
      </c>
      <c r="L513" s="604">
        <v>2208</v>
      </c>
      <c r="M513" s="261">
        <f t="shared" si="75"/>
        <v>3262916.16</v>
      </c>
      <c r="N513" s="261">
        <f t="shared" si="72"/>
        <v>15543831.809999999</v>
      </c>
      <c r="O513" s="262">
        <f t="shared" si="76"/>
        <v>155.43831809999998</v>
      </c>
      <c r="P513" s="260"/>
      <c r="Q513" s="260"/>
      <c r="R513" s="260"/>
      <c r="S513" s="260"/>
      <c r="T513" s="260"/>
      <c r="U513" s="260"/>
      <c r="V513" s="260"/>
    </row>
    <row r="514" spans="1:23" ht="13.5" customHeight="1" x14ac:dyDescent="0.3">
      <c r="A514" s="50">
        <v>10</v>
      </c>
      <c r="B514" s="499" t="s">
        <v>305</v>
      </c>
      <c r="C514" s="431">
        <v>3530077</v>
      </c>
      <c r="D514" s="437">
        <v>155.43831809999998</v>
      </c>
      <c r="E514" s="438">
        <v>148.68582464159303</v>
      </c>
      <c r="F514" s="433">
        <f t="shared" si="73"/>
        <v>0.95655837285846868</v>
      </c>
      <c r="G514" s="113"/>
      <c r="I514" s="51" t="s">
        <v>156</v>
      </c>
      <c r="J514" s="602">
        <v>5978</v>
      </c>
      <c r="K514" s="261">
        <f t="shared" si="74"/>
        <v>5902976.0999999996</v>
      </c>
      <c r="L514" s="604">
        <v>1260</v>
      </c>
      <c r="M514" s="261">
        <f t="shared" si="75"/>
        <v>1861990.2000000002</v>
      </c>
      <c r="N514" s="261">
        <f t="shared" si="72"/>
        <v>7764966.2999999998</v>
      </c>
      <c r="O514" s="262">
        <f t="shared" si="76"/>
        <v>77.649663000000004</v>
      </c>
      <c r="P514" s="260"/>
      <c r="Q514" s="260"/>
      <c r="R514" s="260"/>
      <c r="S514" s="260"/>
      <c r="T514" s="260"/>
      <c r="U514" s="260"/>
      <c r="V514" s="260"/>
    </row>
    <row r="515" spans="1:23" ht="13.5" customHeight="1" x14ac:dyDescent="0.3">
      <c r="A515" s="50">
        <v>11</v>
      </c>
      <c r="B515" s="499" t="s">
        <v>159</v>
      </c>
      <c r="C515" s="431">
        <v>1734053</v>
      </c>
      <c r="D515" s="437">
        <v>77.649663000000004</v>
      </c>
      <c r="E515" s="438">
        <v>73.638889701486931</v>
      </c>
      <c r="F515" s="433">
        <f t="shared" si="73"/>
        <v>0.94834783380176324</v>
      </c>
      <c r="G515" s="113"/>
      <c r="I515" s="51" t="s">
        <v>157</v>
      </c>
      <c r="J515" s="602">
        <v>3031</v>
      </c>
      <c r="K515" s="261">
        <f t="shared" si="74"/>
        <v>2992960.9499999997</v>
      </c>
      <c r="L515" s="604">
        <v>631</v>
      </c>
      <c r="M515" s="261">
        <f t="shared" si="75"/>
        <v>932472.86999999988</v>
      </c>
      <c r="N515" s="261">
        <f t="shared" si="72"/>
        <v>3925433.8199999994</v>
      </c>
      <c r="O515" s="262">
        <f t="shared" si="76"/>
        <v>39.254338199999992</v>
      </c>
      <c r="P515" s="260"/>
      <c r="Q515" s="260"/>
      <c r="R515" s="260"/>
      <c r="S515" s="260"/>
      <c r="T515" s="260"/>
      <c r="U515" s="260"/>
      <c r="V515" s="260"/>
    </row>
    <row r="516" spans="1:23" ht="13.5" customHeight="1" x14ac:dyDescent="0.3">
      <c r="A516" s="50">
        <v>12</v>
      </c>
      <c r="B516" s="499" t="s">
        <v>306</v>
      </c>
      <c r="C516" s="431">
        <v>877128</v>
      </c>
      <c r="D516" s="437">
        <v>39.254338199999992</v>
      </c>
      <c r="E516" s="438">
        <v>37.216075101709833</v>
      </c>
      <c r="F516" s="433">
        <f t="shared" si="73"/>
        <v>0.94807546906267393</v>
      </c>
      <c r="G516" s="113"/>
      <c r="I516" s="51" t="s">
        <v>158</v>
      </c>
      <c r="J516" s="602">
        <v>12285</v>
      </c>
      <c r="K516" s="261">
        <f t="shared" si="74"/>
        <v>12130823.249999998</v>
      </c>
      <c r="L516" s="604">
        <v>2585</v>
      </c>
      <c r="M516" s="261">
        <f t="shared" si="75"/>
        <v>3820035.4499999997</v>
      </c>
      <c r="N516" s="261">
        <f t="shared" si="72"/>
        <v>15950858.699999997</v>
      </c>
      <c r="O516" s="262">
        <f t="shared" si="76"/>
        <v>159.50858699999998</v>
      </c>
      <c r="P516" s="260"/>
      <c r="Q516" s="260"/>
      <c r="R516" s="260"/>
      <c r="S516" s="260"/>
      <c r="T516" s="260"/>
      <c r="U516" s="260"/>
      <c r="V516" s="260"/>
    </row>
    <row r="517" spans="1:23" ht="13.5" customHeight="1" x14ac:dyDescent="0.3">
      <c r="A517" s="50">
        <v>13</v>
      </c>
      <c r="B517" s="499" t="s">
        <v>215</v>
      </c>
      <c r="C517" s="431">
        <v>3565035</v>
      </c>
      <c r="D517" s="437">
        <v>159.50858699999998</v>
      </c>
      <c r="E517" s="438">
        <v>151.47799611855382</v>
      </c>
      <c r="F517" s="433">
        <f t="shared" si="73"/>
        <v>0.9496541782954534</v>
      </c>
      <c r="G517" s="113"/>
      <c r="H517" s="8" t="s">
        <v>15</v>
      </c>
      <c r="I517" s="51" t="s">
        <v>159</v>
      </c>
      <c r="J517" s="602">
        <v>3872</v>
      </c>
      <c r="K517" s="261">
        <f t="shared" si="74"/>
        <v>3823406.3999999994</v>
      </c>
      <c r="L517" s="604">
        <v>1386</v>
      </c>
      <c r="M517" s="261">
        <f t="shared" si="75"/>
        <v>2048189.2200000002</v>
      </c>
      <c r="N517" s="261">
        <f t="shared" si="72"/>
        <v>5871595.6199999992</v>
      </c>
      <c r="O517" s="262">
        <f t="shared" si="76"/>
        <v>58.715956199999994</v>
      </c>
      <c r="P517" s="260"/>
      <c r="Q517" s="260"/>
      <c r="R517" s="260"/>
      <c r="S517" s="260"/>
      <c r="T517" s="260"/>
      <c r="U517" s="260"/>
      <c r="V517" s="260"/>
    </row>
    <row r="518" spans="1:23" ht="13.5" customHeight="1" x14ac:dyDescent="0.3">
      <c r="A518" s="50">
        <v>14</v>
      </c>
      <c r="B518" s="499" t="s">
        <v>307</v>
      </c>
      <c r="C518" s="431">
        <v>1259850</v>
      </c>
      <c r="D518" s="437">
        <v>58.715956199999994</v>
      </c>
      <c r="E518" s="438">
        <v>55.751251156205896</v>
      </c>
      <c r="F518" s="433">
        <f t="shared" si="73"/>
        <v>0.94950767669190916</v>
      </c>
      <c r="G518" s="113"/>
      <c r="I518" s="51" t="s">
        <v>160</v>
      </c>
      <c r="J518" s="602">
        <v>4961</v>
      </c>
      <c r="K518" s="261">
        <f t="shared" si="74"/>
        <v>4898739.4499999993</v>
      </c>
      <c r="L518" s="604">
        <v>709</v>
      </c>
      <c r="M518" s="261">
        <f t="shared" si="75"/>
        <v>1047738.93</v>
      </c>
      <c r="N518" s="261">
        <f t="shared" si="72"/>
        <v>5946478.379999999</v>
      </c>
      <c r="O518" s="262">
        <f t="shared" si="76"/>
        <v>59.464783799999992</v>
      </c>
      <c r="P518" s="260"/>
      <c r="Q518" s="260"/>
      <c r="R518" s="260"/>
      <c r="S518" s="260"/>
      <c r="T518" s="260"/>
      <c r="U518" s="260"/>
      <c r="V518" s="260"/>
    </row>
    <row r="519" spans="1:23" ht="13.5" customHeight="1" x14ac:dyDescent="0.3">
      <c r="A519" s="50">
        <v>15</v>
      </c>
      <c r="B519" s="499" t="s">
        <v>161</v>
      </c>
      <c r="C519" s="431">
        <v>1359049</v>
      </c>
      <c r="D519" s="437">
        <v>59.464783799999992</v>
      </c>
      <c r="E519" s="438">
        <v>56.401943188933181</v>
      </c>
      <c r="F519" s="433">
        <f t="shared" si="73"/>
        <v>0.94849320193665931</v>
      </c>
      <c r="G519" s="113"/>
      <c r="I519" s="54" t="s">
        <v>161</v>
      </c>
      <c r="J519" s="602">
        <v>2800</v>
      </c>
      <c r="K519" s="261">
        <f t="shared" si="74"/>
        <v>2764859.9999999995</v>
      </c>
      <c r="L519" s="604">
        <v>669</v>
      </c>
      <c r="M519" s="261">
        <f t="shared" si="75"/>
        <v>988628.12999999989</v>
      </c>
      <c r="N519" s="261">
        <f t="shared" si="72"/>
        <v>3753488.1299999994</v>
      </c>
      <c r="O519" s="262">
        <f t="shared" si="76"/>
        <v>37.534881299999995</v>
      </c>
      <c r="P519" s="260"/>
      <c r="Q519" s="260"/>
      <c r="R519" s="260"/>
      <c r="S519" s="260"/>
      <c r="T519" s="260"/>
      <c r="U519" s="260"/>
      <c r="V519" s="260"/>
    </row>
    <row r="520" spans="1:23" ht="13.5" customHeight="1" x14ac:dyDescent="0.3">
      <c r="A520" s="50">
        <v>16</v>
      </c>
      <c r="B520" s="499" t="s">
        <v>308</v>
      </c>
      <c r="C520" s="434">
        <v>830820</v>
      </c>
      <c r="D520" s="437">
        <v>37.534881299999995</v>
      </c>
      <c r="E520" s="438">
        <v>35.629640145486178</v>
      </c>
      <c r="F520" s="433">
        <f t="shared" si="73"/>
        <v>0.9492407838115684</v>
      </c>
      <c r="G520" s="113"/>
      <c r="I520" s="260"/>
      <c r="J520" s="603">
        <v>114984</v>
      </c>
      <c r="K520" s="261">
        <f t="shared" si="74"/>
        <v>113540950.8</v>
      </c>
      <c r="L520" s="605">
        <v>32693</v>
      </c>
      <c r="M520" s="261">
        <f t="shared" si="75"/>
        <v>48312734.609999999</v>
      </c>
      <c r="N520" s="261">
        <f t="shared" si="72"/>
        <v>161853685.41</v>
      </c>
      <c r="O520" s="262">
        <f t="shared" si="76"/>
        <v>1618.5368541</v>
      </c>
      <c r="P520" s="260"/>
      <c r="Q520" s="260"/>
      <c r="R520" s="260"/>
      <c r="S520" s="260"/>
      <c r="T520" s="260"/>
      <c r="U520" s="260"/>
      <c r="V520" s="260"/>
    </row>
    <row r="521" spans="1:23" ht="13.5" customHeight="1" x14ac:dyDescent="0.3">
      <c r="A521" s="427"/>
      <c r="B521" s="435" t="s">
        <v>33</v>
      </c>
      <c r="C521" s="436">
        <v>35315298</v>
      </c>
      <c r="D521" s="383">
        <v>1618.5368541</v>
      </c>
      <c r="E521" s="383">
        <v>1532.69</v>
      </c>
      <c r="F521" s="45">
        <f t="shared" si="73"/>
        <v>0.94696021046259349</v>
      </c>
      <c r="G521" s="113"/>
      <c r="I521" s="260"/>
      <c r="J521" s="260"/>
      <c r="K521" s="260"/>
      <c r="L521" s="260"/>
      <c r="M521" s="260"/>
      <c r="N521" s="260"/>
      <c r="O521" s="260"/>
      <c r="P521" s="260"/>
      <c r="Q521" s="260"/>
      <c r="R521" s="260"/>
      <c r="S521" s="260"/>
      <c r="T521" s="260"/>
      <c r="U521" s="260"/>
      <c r="V521" s="260"/>
      <c r="W521" s="260"/>
    </row>
    <row r="522" spans="1:23" ht="13.5" customHeight="1" x14ac:dyDescent="0.3">
      <c r="A522" s="149"/>
      <c r="B522" s="150"/>
      <c r="C522" s="151"/>
      <c r="D522" s="151"/>
      <c r="E522" s="152"/>
      <c r="F522" s="153"/>
      <c r="G522" s="154"/>
      <c r="I522" s="260"/>
      <c r="J522" s="260"/>
      <c r="K522" s="260"/>
      <c r="L522" s="260"/>
      <c r="M522" s="260"/>
      <c r="N522" s="260"/>
      <c r="O522" s="260"/>
      <c r="P522" s="260"/>
      <c r="Q522" s="260"/>
      <c r="R522" s="260"/>
      <c r="S522" s="260"/>
      <c r="T522" s="260"/>
      <c r="U522" s="260"/>
      <c r="V522" s="260"/>
      <c r="W522" s="260"/>
    </row>
    <row r="523" spans="1:23" ht="13.5" customHeight="1" x14ac:dyDescent="0.3">
      <c r="A523" s="263" t="s">
        <v>191</v>
      </c>
      <c r="B523" s="263"/>
      <c r="C523" s="263"/>
      <c r="D523" s="264"/>
      <c r="E523" s="264"/>
      <c r="F523" s="264"/>
      <c r="G523" s="264"/>
      <c r="I523" s="260"/>
      <c r="J523" s="260"/>
      <c r="K523" s="260"/>
      <c r="L523" s="260"/>
      <c r="M523" s="260"/>
      <c r="N523" s="260"/>
      <c r="O523" s="260"/>
      <c r="P523" s="260"/>
      <c r="Q523" s="260"/>
      <c r="R523" s="260"/>
      <c r="S523" s="260"/>
      <c r="T523" s="260"/>
      <c r="U523" s="260"/>
      <c r="V523" s="260"/>
      <c r="W523" s="260"/>
    </row>
    <row r="524" spans="1:23" ht="23.25" customHeight="1" x14ac:dyDescent="0.3">
      <c r="A524" s="265" t="s">
        <v>96</v>
      </c>
      <c r="B524" s="263"/>
      <c r="C524" s="263"/>
      <c r="D524" s="264"/>
      <c r="E524" s="264"/>
      <c r="F524" s="264"/>
      <c r="G524" s="264"/>
      <c r="I524" s="260"/>
      <c r="J524" s="260"/>
      <c r="K524" s="260"/>
      <c r="L524" s="260"/>
      <c r="P524" s="260"/>
      <c r="Q524" s="260"/>
      <c r="R524" s="260"/>
      <c r="S524" s="260"/>
      <c r="T524" s="260"/>
      <c r="U524" s="260"/>
      <c r="V524" s="260"/>
      <c r="W524" s="260"/>
    </row>
    <row r="525" spans="1:23" ht="42" x14ac:dyDescent="0.3">
      <c r="A525" s="173" t="s">
        <v>45</v>
      </c>
      <c r="B525" s="173" t="s">
        <v>46</v>
      </c>
      <c r="C525" s="173" t="s">
        <v>275</v>
      </c>
      <c r="D525" s="173" t="s">
        <v>276</v>
      </c>
      <c r="E525" s="173" t="s">
        <v>197</v>
      </c>
      <c r="F525" s="173" t="s">
        <v>97</v>
      </c>
      <c r="G525" s="266" t="s">
        <v>98</v>
      </c>
      <c r="J525" s="608" t="s">
        <v>49</v>
      </c>
      <c r="K525" s="608"/>
      <c r="L525" s="608"/>
      <c r="N525" s="612" t="s">
        <v>151</v>
      </c>
      <c r="O525" s="613"/>
      <c r="P525" s="614"/>
      <c r="R525" s="608" t="s">
        <v>163</v>
      </c>
      <c r="S525" s="608"/>
      <c r="T525" s="608"/>
    </row>
    <row r="526" spans="1:23" ht="14.5" x14ac:dyDescent="0.35">
      <c r="A526" s="267">
        <v>1</v>
      </c>
      <c r="B526" s="267">
        <v>2</v>
      </c>
      <c r="C526" s="267">
        <v>3</v>
      </c>
      <c r="D526" s="267">
        <v>4</v>
      </c>
      <c r="E526" s="267">
        <v>5</v>
      </c>
      <c r="F526" s="267">
        <v>6</v>
      </c>
      <c r="G526" s="267">
        <v>7</v>
      </c>
      <c r="J526" s="158" t="s">
        <v>71</v>
      </c>
      <c r="K526" s="158" t="s">
        <v>40</v>
      </c>
      <c r="L526" s="158" t="s">
        <v>11</v>
      </c>
      <c r="N526" s="158" t="s">
        <v>71</v>
      </c>
      <c r="O526" s="158" t="s">
        <v>40</v>
      </c>
      <c r="P526" s="158" t="s">
        <v>11</v>
      </c>
      <c r="R526" s="158" t="s">
        <v>71</v>
      </c>
      <c r="S526" s="158" t="s">
        <v>40</v>
      </c>
      <c r="T526" s="158" t="s">
        <v>11</v>
      </c>
    </row>
    <row r="527" spans="1:23" x14ac:dyDescent="0.3">
      <c r="A527" s="50">
        <v>1</v>
      </c>
      <c r="B527" s="500" t="s">
        <v>153</v>
      </c>
      <c r="C527" s="526">
        <v>84.800000000000011</v>
      </c>
      <c r="D527" s="526">
        <v>28.988529451048485</v>
      </c>
      <c r="E527" s="526">
        <v>74.499863763857348</v>
      </c>
      <c r="F527" s="270">
        <f t="shared" ref="F527:F543" si="77">D527+E527</f>
        <v>103.48839321490584</v>
      </c>
      <c r="G527" s="271">
        <f t="shared" ref="G527:G533" si="78">F527/C527</f>
        <v>1.2203819954587951</v>
      </c>
      <c r="J527" s="158"/>
      <c r="K527" s="158"/>
      <c r="L527" s="158"/>
      <c r="N527" s="158"/>
      <c r="O527" s="158"/>
      <c r="P527" s="158"/>
      <c r="R527" s="158"/>
      <c r="S527" s="158"/>
      <c r="T527" s="158"/>
    </row>
    <row r="528" spans="1:23" x14ac:dyDescent="0.3">
      <c r="A528" s="50">
        <v>2</v>
      </c>
      <c r="B528" s="500" t="s">
        <v>154</v>
      </c>
      <c r="C528" s="526">
        <v>69.300000000000011</v>
      </c>
      <c r="D528" s="526">
        <v>23.689918525444103</v>
      </c>
      <c r="E528" s="526">
        <v>60.882553759850396</v>
      </c>
      <c r="F528" s="270">
        <f t="shared" si="77"/>
        <v>84.572472285294495</v>
      </c>
      <c r="G528" s="271">
        <f t="shared" si="78"/>
        <v>1.2203819954587949</v>
      </c>
      <c r="J528" s="158"/>
      <c r="K528" s="158"/>
      <c r="L528" s="158"/>
      <c r="N528" s="158"/>
      <c r="O528" s="158"/>
      <c r="P528" s="158"/>
      <c r="R528" s="158"/>
      <c r="S528" s="158"/>
      <c r="T528" s="158"/>
    </row>
    <row r="529" spans="1:20" x14ac:dyDescent="0.3">
      <c r="A529" s="50">
        <v>3</v>
      </c>
      <c r="B529" s="500" t="s">
        <v>302</v>
      </c>
      <c r="C529" s="526">
        <v>33</v>
      </c>
      <c r="D529" s="526">
        <v>11.280913583544811</v>
      </c>
      <c r="E529" s="526">
        <v>28.991692266595429</v>
      </c>
      <c r="F529" s="270">
        <f t="shared" si="77"/>
        <v>40.272605850140238</v>
      </c>
      <c r="G529" s="271">
        <f t="shared" si="78"/>
        <v>1.2203819954587951</v>
      </c>
      <c r="J529" s="158"/>
      <c r="K529" s="158"/>
      <c r="L529" s="158"/>
      <c r="N529" s="158"/>
      <c r="O529" s="158"/>
      <c r="P529" s="158"/>
      <c r="R529" s="158"/>
      <c r="S529" s="158"/>
      <c r="T529" s="158"/>
    </row>
    <row r="530" spans="1:20" x14ac:dyDescent="0.3">
      <c r="A530" s="50">
        <v>4</v>
      </c>
      <c r="B530" s="500" t="s">
        <v>155</v>
      </c>
      <c r="C530" s="526">
        <v>42.000000000000007</v>
      </c>
      <c r="D530" s="526">
        <v>14.357526379057033</v>
      </c>
      <c r="E530" s="526">
        <v>36.898517430212365</v>
      </c>
      <c r="F530" s="270">
        <f t="shared" si="77"/>
        <v>51.2560438092694</v>
      </c>
      <c r="G530" s="271">
        <f t="shared" si="78"/>
        <v>1.2203819954587951</v>
      </c>
      <c r="J530" s="158"/>
      <c r="K530" s="158"/>
      <c r="L530" s="158"/>
      <c r="N530" s="158"/>
      <c r="O530" s="158"/>
      <c r="P530" s="158"/>
      <c r="R530" s="158"/>
      <c r="S530" s="158"/>
      <c r="T530" s="158"/>
    </row>
    <row r="531" spans="1:20" x14ac:dyDescent="0.3">
      <c r="A531" s="50">
        <v>5</v>
      </c>
      <c r="B531" s="500" t="s">
        <v>303</v>
      </c>
      <c r="C531" s="526">
        <v>32</v>
      </c>
      <c r="D531" s="526">
        <v>10.939067717376785</v>
      </c>
      <c r="E531" s="526">
        <v>28.11315613730466</v>
      </c>
      <c r="F531" s="270">
        <f t="shared" si="77"/>
        <v>39.052223854681444</v>
      </c>
      <c r="G531" s="271">
        <f t="shared" si="78"/>
        <v>1.2203819954587951</v>
      </c>
      <c r="J531" s="158"/>
      <c r="K531" s="158"/>
      <c r="L531" s="158"/>
      <c r="N531" s="158"/>
      <c r="O531" s="158"/>
      <c r="P531" s="158"/>
      <c r="R531" s="158"/>
      <c r="S531" s="158"/>
      <c r="T531" s="158"/>
    </row>
    <row r="532" spans="1:20" x14ac:dyDescent="0.3">
      <c r="A532" s="50">
        <v>6</v>
      </c>
      <c r="B532" s="500" t="s">
        <v>156</v>
      </c>
      <c r="C532" s="526">
        <v>59.300000000000004</v>
      </c>
      <c r="D532" s="526">
        <v>20.271459863763859</v>
      </c>
      <c r="E532" s="526">
        <v>52.097192466942701</v>
      </c>
      <c r="F532" s="270">
        <f t="shared" si="77"/>
        <v>72.368652330706567</v>
      </c>
      <c r="G532" s="271">
        <f t="shared" si="78"/>
        <v>1.2203819954587953</v>
      </c>
      <c r="J532" s="158"/>
      <c r="K532" s="158"/>
      <c r="L532" s="158"/>
      <c r="N532" s="158"/>
      <c r="O532" s="158"/>
      <c r="P532" s="158"/>
      <c r="R532" s="158"/>
      <c r="S532" s="158"/>
      <c r="T532" s="158"/>
    </row>
    <row r="533" spans="1:20" x14ac:dyDescent="0.3">
      <c r="A533" s="50">
        <v>7</v>
      </c>
      <c r="B533" s="500" t="s">
        <v>157</v>
      </c>
      <c r="C533" s="526">
        <v>51.300000000000004</v>
      </c>
      <c r="D533" s="526">
        <v>17.536692934419662</v>
      </c>
      <c r="E533" s="526">
        <v>45.06890343261653</v>
      </c>
      <c r="F533" s="270">
        <f t="shared" si="77"/>
        <v>62.605596367036192</v>
      </c>
      <c r="G533" s="271">
        <f t="shared" si="78"/>
        <v>1.2203819954587951</v>
      </c>
      <c r="J533" s="158"/>
      <c r="K533" s="158"/>
      <c r="L533" s="158"/>
      <c r="N533" s="158"/>
      <c r="O533" s="158"/>
      <c r="P533" s="158"/>
      <c r="R533" s="158"/>
      <c r="S533" s="158"/>
      <c r="T533" s="158"/>
    </row>
    <row r="534" spans="1:20" ht="13.5" customHeight="1" x14ac:dyDescent="0.35">
      <c r="A534" s="50">
        <v>8</v>
      </c>
      <c r="B534" s="500" t="s">
        <v>304</v>
      </c>
      <c r="C534" s="268">
        <v>35.000000000000007</v>
      </c>
      <c r="D534" s="269">
        <v>11.96460531588086</v>
      </c>
      <c r="E534" s="183">
        <v>30.74876452517697</v>
      </c>
      <c r="F534" s="270">
        <f t="shared" si="77"/>
        <v>42.713369841057826</v>
      </c>
      <c r="G534" s="271">
        <f>F534/C534</f>
        <v>1.2203819954587949</v>
      </c>
      <c r="I534" s="69"/>
      <c r="J534" s="471">
        <v>84.800000000000011</v>
      </c>
      <c r="K534" s="272"/>
      <c r="L534" s="98">
        <f>J534+K534</f>
        <v>84.800000000000011</v>
      </c>
      <c r="M534" s="69"/>
      <c r="N534" s="273" t="e">
        <f t="array" ref="N534:N543">[1]!'!AT-8_Hon_CCH_Pry!R14C10:R23C10'</f>
        <v>#REF!</v>
      </c>
      <c r="O534" s="273"/>
      <c r="P534" s="98" t="e">
        <f t="shared" ref="P534:P542" si="79">N534+O534</f>
        <v>#REF!</v>
      </c>
      <c r="R534" s="98" t="e">
        <f t="array" ref="R534:R543">[1]!'!AT-8_Hon_CCH_Pry!R14C13:R23C13'</f>
        <v>#REF!</v>
      </c>
      <c r="S534" s="416"/>
      <c r="T534" s="98" t="e">
        <f>R534+S534</f>
        <v>#REF!</v>
      </c>
    </row>
    <row r="535" spans="1:20" ht="13.5" customHeight="1" x14ac:dyDescent="0.35">
      <c r="A535" s="50">
        <v>9</v>
      </c>
      <c r="B535" s="500" t="s">
        <v>158</v>
      </c>
      <c r="C535" s="268">
        <v>64.600000000000009</v>
      </c>
      <c r="D535" s="269">
        <v>22.083242954454388</v>
      </c>
      <c r="E535" s="183">
        <v>56.753433952183784</v>
      </c>
      <c r="F535" s="270">
        <f t="shared" si="77"/>
        <v>78.836676906638175</v>
      </c>
      <c r="G535" s="271">
        <f t="shared" ref="G535:G542" si="80">F535/C535</f>
        <v>1.2203819954587951</v>
      </c>
      <c r="I535" s="69"/>
      <c r="J535" s="471">
        <v>102.30000000000001</v>
      </c>
      <c r="K535" s="272"/>
      <c r="L535" s="98">
        <f t="shared" ref="L535:L543" si="81">J535+K535</f>
        <v>102.30000000000001</v>
      </c>
      <c r="M535" s="69"/>
      <c r="N535" s="273" t="e">
        <v>#REF!</v>
      </c>
      <c r="O535" s="273"/>
      <c r="P535" s="98" t="e">
        <f t="shared" si="79"/>
        <v>#REF!</v>
      </c>
      <c r="R535" s="98" t="e">
        <v>#REF!</v>
      </c>
      <c r="S535" s="416"/>
      <c r="T535" s="98" t="e">
        <f t="shared" ref="T535:T542" si="82">R535+S535</f>
        <v>#REF!</v>
      </c>
    </row>
    <row r="536" spans="1:20" ht="13.5" customHeight="1" x14ac:dyDescent="0.35">
      <c r="A536" s="50">
        <v>10</v>
      </c>
      <c r="B536" s="500" t="s">
        <v>305</v>
      </c>
      <c r="C536" s="268">
        <v>75.000000000000014</v>
      </c>
      <c r="D536" s="269">
        <v>25.638439962601844</v>
      </c>
      <c r="E536" s="183">
        <v>65.890209696807801</v>
      </c>
      <c r="F536" s="270">
        <f t="shared" si="77"/>
        <v>91.528649659409638</v>
      </c>
      <c r="G536" s="271">
        <f t="shared" si="80"/>
        <v>1.2203819954587949</v>
      </c>
      <c r="I536" s="69"/>
      <c r="J536" s="471">
        <v>74.000000000000014</v>
      </c>
      <c r="K536" s="272"/>
      <c r="L536" s="98">
        <f t="shared" si="81"/>
        <v>74.000000000000014</v>
      </c>
      <c r="M536" s="69"/>
      <c r="N536" s="273" t="e">
        <v>#REF!</v>
      </c>
      <c r="O536" s="273"/>
      <c r="P536" s="98" t="e">
        <f t="shared" si="79"/>
        <v>#REF!</v>
      </c>
      <c r="R536" s="98" t="e">
        <v>#REF!</v>
      </c>
      <c r="S536" s="416"/>
      <c r="T536" s="98" t="e">
        <f t="shared" si="82"/>
        <v>#REF!</v>
      </c>
    </row>
    <row r="537" spans="1:20" ht="13.5" customHeight="1" x14ac:dyDescent="0.35">
      <c r="A537" s="50">
        <v>11</v>
      </c>
      <c r="B537" s="500" t="s">
        <v>159</v>
      </c>
      <c r="C537" s="268">
        <v>37.500000000000007</v>
      </c>
      <c r="D537" s="269">
        <v>12.819219981300922</v>
      </c>
      <c r="E537" s="183">
        <v>32.945104848403901</v>
      </c>
      <c r="F537" s="270">
        <f t="shared" si="77"/>
        <v>45.764324829704819</v>
      </c>
      <c r="G537" s="271">
        <f t="shared" si="80"/>
        <v>1.2203819954587949</v>
      </c>
      <c r="I537" s="69"/>
      <c r="J537" s="471">
        <v>59.300000000000004</v>
      </c>
      <c r="K537" s="272"/>
      <c r="L537" s="98">
        <f t="shared" si="81"/>
        <v>59.300000000000004</v>
      </c>
      <c r="M537" s="69"/>
      <c r="N537" s="273" t="e">
        <v>#REF!</v>
      </c>
      <c r="O537" s="273"/>
      <c r="P537" s="98" t="e">
        <f t="shared" si="79"/>
        <v>#REF!</v>
      </c>
      <c r="R537" s="98" t="e">
        <v>#REF!</v>
      </c>
      <c r="S537" s="416"/>
      <c r="T537" s="98" t="e">
        <f t="shared" si="82"/>
        <v>#REF!</v>
      </c>
    </row>
    <row r="538" spans="1:20" ht="13.5" customHeight="1" x14ac:dyDescent="0.35">
      <c r="A538" s="50">
        <v>12</v>
      </c>
      <c r="B538" s="500" t="s">
        <v>306</v>
      </c>
      <c r="C538" s="268">
        <v>23.000000000000004</v>
      </c>
      <c r="D538" s="269">
        <v>7.8624549218645647</v>
      </c>
      <c r="E538" s="183">
        <v>20.206330973687727</v>
      </c>
      <c r="F538" s="270">
        <f t="shared" si="77"/>
        <v>28.068785895552292</v>
      </c>
      <c r="G538" s="271">
        <f t="shared" si="80"/>
        <v>1.2203819954587951</v>
      </c>
      <c r="I538" s="69"/>
      <c r="J538" s="471">
        <v>86.3</v>
      </c>
      <c r="K538" s="272"/>
      <c r="L538" s="98">
        <f t="shared" si="81"/>
        <v>86.3</v>
      </c>
      <c r="M538" s="69"/>
      <c r="N538" s="273" t="e">
        <v>#REF!</v>
      </c>
      <c r="O538" s="273"/>
      <c r="P538" s="98" t="e">
        <f t="shared" si="79"/>
        <v>#REF!</v>
      </c>
      <c r="R538" s="98" t="e">
        <v>#REF!</v>
      </c>
      <c r="S538" s="416"/>
      <c r="T538" s="98" t="e">
        <f t="shared" si="82"/>
        <v>#REF!</v>
      </c>
    </row>
    <row r="539" spans="1:20" ht="13.5" customHeight="1" x14ac:dyDescent="0.35">
      <c r="A539" s="50">
        <v>13</v>
      </c>
      <c r="B539" s="500" t="s">
        <v>215</v>
      </c>
      <c r="C539" s="268">
        <v>66.2</v>
      </c>
      <c r="D539" s="269">
        <v>22.630196340323227</v>
      </c>
      <c r="E539" s="183">
        <v>58.159091759049019</v>
      </c>
      <c r="F539" s="270">
        <f t="shared" si="77"/>
        <v>80.789288099372243</v>
      </c>
      <c r="G539" s="271">
        <f t="shared" si="80"/>
        <v>1.2203819954587951</v>
      </c>
      <c r="I539" s="69"/>
      <c r="J539" s="471">
        <v>139.6</v>
      </c>
      <c r="K539" s="272"/>
      <c r="L539" s="98">
        <f t="shared" si="81"/>
        <v>139.6</v>
      </c>
      <c r="M539" s="69"/>
      <c r="N539" s="273" t="e">
        <v>#REF!</v>
      </c>
      <c r="O539" s="273"/>
      <c r="P539" s="98" t="e">
        <f t="shared" si="79"/>
        <v>#REF!</v>
      </c>
      <c r="R539" s="98" t="e">
        <v>#REF!</v>
      </c>
      <c r="S539" s="416"/>
      <c r="T539" s="98" t="e">
        <f t="shared" si="82"/>
        <v>#REF!</v>
      </c>
    </row>
    <row r="540" spans="1:20" ht="13.5" customHeight="1" x14ac:dyDescent="0.35">
      <c r="A540" s="50">
        <v>14</v>
      </c>
      <c r="B540" s="500" t="s">
        <v>307</v>
      </c>
      <c r="C540" s="268">
        <v>35.000000000000007</v>
      </c>
      <c r="D540" s="269">
        <v>11.96460531588086</v>
      </c>
      <c r="E540" s="183">
        <v>30.74876452517697</v>
      </c>
      <c r="F540" s="270">
        <f t="shared" si="77"/>
        <v>42.713369841057826</v>
      </c>
      <c r="G540" s="271">
        <f t="shared" si="80"/>
        <v>1.2203819954587949</v>
      </c>
      <c r="I540" s="69"/>
      <c r="J540" s="471">
        <v>60.5</v>
      </c>
      <c r="K540" s="272"/>
      <c r="L540" s="98">
        <f t="shared" si="81"/>
        <v>60.5</v>
      </c>
      <c r="M540" s="69"/>
      <c r="N540" s="273" t="e">
        <v>#REF!</v>
      </c>
      <c r="O540" s="273"/>
      <c r="P540" s="98" t="e">
        <f t="shared" si="79"/>
        <v>#REF!</v>
      </c>
      <c r="R540" s="98" t="e">
        <v>#REF!</v>
      </c>
      <c r="S540" s="416"/>
      <c r="T540" s="98" t="e">
        <f t="shared" si="82"/>
        <v>#REF!</v>
      </c>
    </row>
    <row r="541" spans="1:20" ht="13.5" customHeight="1" x14ac:dyDescent="0.35">
      <c r="A541" s="50">
        <v>15</v>
      </c>
      <c r="B541" s="500" t="s">
        <v>161</v>
      </c>
      <c r="C541" s="268">
        <v>25.7</v>
      </c>
      <c r="D541" s="269">
        <v>8.7854387605182325</v>
      </c>
      <c r="E541" s="183">
        <v>22.578378522772805</v>
      </c>
      <c r="F541" s="270">
        <f t="shared" si="77"/>
        <v>31.363817283291038</v>
      </c>
      <c r="G541" s="271">
        <f t="shared" si="80"/>
        <v>1.2203819954587953</v>
      </c>
      <c r="I541" s="69"/>
      <c r="J541" s="471">
        <v>101.2</v>
      </c>
      <c r="K541" s="272"/>
      <c r="L541" s="98">
        <f t="shared" si="81"/>
        <v>101.2</v>
      </c>
      <c r="M541" s="69"/>
      <c r="N541" s="273" t="e">
        <v>#REF!</v>
      </c>
      <c r="O541" s="273"/>
      <c r="P541" s="98" t="e">
        <f t="shared" si="79"/>
        <v>#REF!</v>
      </c>
      <c r="R541" s="98" t="e">
        <v>#REF!</v>
      </c>
      <c r="S541" s="416"/>
      <c r="T541" s="98" t="e">
        <f t="shared" si="82"/>
        <v>#REF!</v>
      </c>
    </row>
    <row r="542" spans="1:20" ht="13.5" customHeight="1" x14ac:dyDescent="0.35">
      <c r="A542" s="50">
        <v>16</v>
      </c>
      <c r="B542" s="500" t="s">
        <v>308</v>
      </c>
      <c r="C542" s="268">
        <v>15.000000000000002</v>
      </c>
      <c r="D542" s="269">
        <v>5.1276879925203689</v>
      </c>
      <c r="E542" s="183">
        <v>13.17804193936156</v>
      </c>
      <c r="F542" s="270">
        <f t="shared" si="77"/>
        <v>18.305729931881928</v>
      </c>
      <c r="G542" s="271">
        <f t="shared" si="80"/>
        <v>1.2203819954587951</v>
      </c>
      <c r="I542" s="69"/>
      <c r="J542" s="471">
        <v>40.700000000000003</v>
      </c>
      <c r="K542" s="272"/>
      <c r="L542" s="98">
        <f t="shared" si="81"/>
        <v>40.700000000000003</v>
      </c>
      <c r="M542" s="69"/>
      <c r="N542" s="273" t="e">
        <v>#REF!</v>
      </c>
      <c r="O542" s="273"/>
      <c r="P542" s="98" t="e">
        <f t="shared" si="79"/>
        <v>#REF!</v>
      </c>
      <c r="R542" s="98" t="e">
        <v>#REF!</v>
      </c>
      <c r="S542" s="416"/>
      <c r="T542" s="98" t="e">
        <f t="shared" si="82"/>
        <v>#REF!</v>
      </c>
    </row>
    <row r="543" spans="1:20" ht="13.5" customHeight="1" x14ac:dyDescent="0.3">
      <c r="A543" s="274"/>
      <c r="B543" s="275" t="s">
        <v>11</v>
      </c>
      <c r="C543" s="276">
        <v>748.70000000000016</v>
      </c>
      <c r="D543" s="276">
        <v>255.94000000000003</v>
      </c>
      <c r="E543" s="276">
        <v>657.76</v>
      </c>
      <c r="F543" s="277">
        <f t="shared" si="77"/>
        <v>913.7</v>
      </c>
      <c r="G543" s="278">
        <f>F543/C543</f>
        <v>1.2203819954587951</v>
      </c>
      <c r="I543" s="279"/>
      <c r="J543" s="470">
        <v>748.70000000000016</v>
      </c>
      <c r="K543" s="98"/>
      <c r="L543" s="98">
        <f t="shared" si="81"/>
        <v>748.70000000000016</v>
      </c>
      <c r="M543" s="69"/>
      <c r="N543" s="281" t="e">
        <v>#REF!</v>
      </c>
      <c r="O543" s="281"/>
      <c r="P543" s="281" t="e">
        <f>SUM(P534:P542)</f>
        <v>#REF!</v>
      </c>
      <c r="R543" s="280" t="e">
        <v>#REF!</v>
      </c>
      <c r="S543" s="280"/>
      <c r="T543" s="280" t="e">
        <f>SUM(T534:T542)</f>
        <v>#REF!</v>
      </c>
    </row>
    <row r="544" spans="1:20" ht="13.5" customHeight="1" x14ac:dyDescent="0.3">
      <c r="A544" s="149"/>
      <c r="B544" s="150"/>
      <c r="C544" s="151"/>
      <c r="D544" s="151"/>
      <c r="E544" s="152"/>
      <c r="F544" s="153"/>
      <c r="G544" s="154"/>
    </row>
    <row r="545" spans="1:13" ht="13.5" customHeight="1" x14ac:dyDescent="0.3">
      <c r="A545" s="263" t="s">
        <v>148</v>
      </c>
      <c r="B545" s="263"/>
      <c r="C545" s="263"/>
      <c r="D545" s="263"/>
      <c r="E545" s="264"/>
      <c r="F545" s="264"/>
      <c r="G545" s="264"/>
      <c r="J545" s="8">
        <f>16*12</f>
        <v>192</v>
      </c>
    </row>
    <row r="546" spans="1:13" ht="25.5" customHeight="1" thickBot="1" x14ac:dyDescent="0.35">
      <c r="A546" s="265" t="s">
        <v>277</v>
      </c>
      <c r="B546" s="263"/>
      <c r="C546" s="263"/>
      <c r="D546" s="263"/>
      <c r="E546" s="264"/>
      <c r="F546" s="264"/>
      <c r="G546" s="264"/>
      <c r="I546" s="69">
        <v>109.31</v>
      </c>
      <c r="J546" s="69">
        <f>I546/9</f>
        <v>12.145555555555555</v>
      </c>
      <c r="K546" s="69">
        <f>SUM(I546:J546)</f>
        <v>121.45555555555556</v>
      </c>
      <c r="L546" s="260">
        <v>109.31</v>
      </c>
      <c r="M546" s="8">
        <f>L546/9</f>
        <v>12.145555555555555</v>
      </c>
    </row>
    <row r="547" spans="1:13" ht="42.5" thickBot="1" x14ac:dyDescent="0.35">
      <c r="A547" s="173" t="s">
        <v>45</v>
      </c>
      <c r="B547" s="173" t="s">
        <v>46</v>
      </c>
      <c r="C547" s="173" t="s">
        <v>278</v>
      </c>
      <c r="D547" s="173" t="s">
        <v>99</v>
      </c>
      <c r="E547" s="173" t="s">
        <v>100</v>
      </c>
      <c r="F547" s="173" t="s">
        <v>101</v>
      </c>
      <c r="G547" s="282"/>
      <c r="J547" s="606">
        <v>2429.04</v>
      </c>
      <c r="K547" s="607">
        <v>241.49</v>
      </c>
      <c r="L547" s="8">
        <f>SUM(J547:K547)</f>
        <v>2670.5299999999997</v>
      </c>
      <c r="M547" s="8" t="s">
        <v>15</v>
      </c>
    </row>
    <row r="548" spans="1:13" ht="14.5" x14ac:dyDescent="0.35">
      <c r="A548" s="267">
        <v>1</v>
      </c>
      <c r="B548" s="267">
        <v>2</v>
      </c>
      <c r="C548" s="267">
        <v>3</v>
      </c>
      <c r="D548" s="267">
        <v>4</v>
      </c>
      <c r="E548" s="267">
        <v>5</v>
      </c>
      <c r="F548" s="267">
        <v>6</v>
      </c>
      <c r="G548" s="282"/>
      <c r="J548" s="610"/>
      <c r="K548" s="610"/>
      <c r="L548" s="610"/>
    </row>
    <row r="549" spans="1:13" x14ac:dyDescent="0.3">
      <c r="A549" s="50">
        <v>1</v>
      </c>
      <c r="B549" s="501" t="s">
        <v>153</v>
      </c>
      <c r="C549" s="526">
        <v>84.800000000000011</v>
      </c>
      <c r="D549" s="526">
        <v>103.48839321490584</v>
      </c>
      <c r="E549" s="526">
        <v>71.100000000000009</v>
      </c>
      <c r="F549" s="271">
        <f t="shared" ref="F549:F555" si="83">E549/C549</f>
        <v>0.83844339622641506</v>
      </c>
      <c r="G549" s="282"/>
      <c r="J549" s="473"/>
      <c r="K549" s="473"/>
      <c r="L549" s="473"/>
    </row>
    <row r="550" spans="1:13" x14ac:dyDescent="0.3">
      <c r="A550" s="50">
        <v>2</v>
      </c>
      <c r="B550" s="501" t="s">
        <v>154</v>
      </c>
      <c r="C550" s="526">
        <v>69.300000000000011</v>
      </c>
      <c r="D550" s="526">
        <v>84.572472285294495</v>
      </c>
      <c r="E550" s="526">
        <v>58.1</v>
      </c>
      <c r="F550" s="271">
        <f t="shared" si="83"/>
        <v>0.83838383838383823</v>
      </c>
      <c r="G550" s="282"/>
      <c r="J550" s="473"/>
      <c r="K550" s="473"/>
      <c r="L550" s="473"/>
    </row>
    <row r="551" spans="1:13" x14ac:dyDescent="0.3">
      <c r="A551" s="50">
        <v>3</v>
      </c>
      <c r="B551" s="501" t="s">
        <v>302</v>
      </c>
      <c r="C551" s="526">
        <v>33</v>
      </c>
      <c r="D551" s="526">
        <v>40.272605850140238</v>
      </c>
      <c r="E551" s="526">
        <v>27.7</v>
      </c>
      <c r="F551" s="271">
        <f t="shared" si="83"/>
        <v>0.83939393939393936</v>
      </c>
      <c r="G551" s="282"/>
      <c r="J551" s="473"/>
      <c r="K551" s="473"/>
      <c r="L551" s="473"/>
    </row>
    <row r="552" spans="1:13" x14ac:dyDescent="0.3">
      <c r="A552" s="50">
        <v>4</v>
      </c>
      <c r="B552" s="501" t="s">
        <v>155</v>
      </c>
      <c r="C552" s="526">
        <v>42.000000000000007</v>
      </c>
      <c r="D552" s="526">
        <v>51.2560438092694</v>
      </c>
      <c r="E552" s="526">
        <v>35.200000000000003</v>
      </c>
      <c r="F552" s="271">
        <f t="shared" si="83"/>
        <v>0.838095238095238</v>
      </c>
      <c r="G552" s="282"/>
      <c r="J552" s="473"/>
      <c r="K552" s="473"/>
      <c r="L552" s="473"/>
    </row>
    <row r="553" spans="1:13" x14ac:dyDescent="0.3">
      <c r="A553" s="50">
        <v>5</v>
      </c>
      <c r="B553" s="501" t="s">
        <v>303</v>
      </c>
      <c r="C553" s="526">
        <v>32</v>
      </c>
      <c r="D553" s="526">
        <v>39.052223854681444</v>
      </c>
      <c r="E553" s="526">
        <v>26.8</v>
      </c>
      <c r="F553" s="271">
        <f t="shared" si="83"/>
        <v>0.83750000000000002</v>
      </c>
      <c r="G553" s="282"/>
      <c r="J553" s="473"/>
      <c r="K553" s="473"/>
      <c r="L553" s="473"/>
    </row>
    <row r="554" spans="1:13" x14ac:dyDescent="0.3">
      <c r="A554" s="50">
        <v>6</v>
      </c>
      <c r="B554" s="501" t="s">
        <v>156</v>
      </c>
      <c r="C554" s="526">
        <v>59.300000000000004</v>
      </c>
      <c r="D554" s="526">
        <v>72.368652330706567</v>
      </c>
      <c r="E554" s="526">
        <v>49.699999999999996</v>
      </c>
      <c r="F554" s="271">
        <f t="shared" si="83"/>
        <v>0.83811129848229327</v>
      </c>
      <c r="G554" s="282"/>
      <c r="J554" s="473"/>
      <c r="K554" s="473"/>
      <c r="L554" s="473"/>
    </row>
    <row r="555" spans="1:13" x14ac:dyDescent="0.3">
      <c r="A555" s="50">
        <v>7</v>
      </c>
      <c r="B555" s="501" t="s">
        <v>157</v>
      </c>
      <c r="C555" s="526">
        <v>51.300000000000004</v>
      </c>
      <c r="D555" s="526">
        <v>62.605596367036192</v>
      </c>
      <c r="E555" s="526">
        <v>43</v>
      </c>
      <c r="F555" s="271">
        <f t="shared" si="83"/>
        <v>0.83820662768031184</v>
      </c>
      <c r="G555" s="282"/>
      <c r="J555" s="473"/>
      <c r="K555" s="473"/>
      <c r="L555" s="473"/>
    </row>
    <row r="556" spans="1:13" ht="13.5" customHeight="1" x14ac:dyDescent="0.3">
      <c r="A556" s="50">
        <v>8</v>
      </c>
      <c r="B556" s="501" t="s">
        <v>304</v>
      </c>
      <c r="C556" s="268">
        <v>35.000000000000007</v>
      </c>
      <c r="D556" s="270">
        <v>42.713369841057826</v>
      </c>
      <c r="E556" s="159">
        <v>29.3</v>
      </c>
      <c r="F556" s="271">
        <f>E556/C556</f>
        <v>0.83714285714285697</v>
      </c>
      <c r="G556" s="283"/>
      <c r="J556" s="135"/>
      <c r="K556" s="609"/>
      <c r="L556" s="135"/>
    </row>
    <row r="557" spans="1:13" ht="13.5" customHeight="1" x14ac:dyDescent="0.3">
      <c r="A557" s="50">
        <v>9</v>
      </c>
      <c r="B557" s="501" t="s">
        <v>158</v>
      </c>
      <c r="C557" s="268">
        <v>64.600000000000009</v>
      </c>
      <c r="D557" s="270">
        <v>78.836676906638175</v>
      </c>
      <c r="E557" s="159">
        <v>54.2</v>
      </c>
      <c r="F557" s="271">
        <f t="shared" ref="F557:F564" si="84">E557/C557</f>
        <v>0.83900928792569651</v>
      </c>
      <c r="G557" s="283"/>
      <c r="J557" s="135"/>
      <c r="K557" s="609"/>
      <c r="L557" s="135"/>
    </row>
    <row r="558" spans="1:13" ht="13.5" customHeight="1" x14ac:dyDescent="0.3">
      <c r="A558" s="50">
        <v>10</v>
      </c>
      <c r="B558" s="501" t="s">
        <v>305</v>
      </c>
      <c r="C558" s="268">
        <v>75.000000000000014</v>
      </c>
      <c r="D558" s="270">
        <v>91.528649659409638</v>
      </c>
      <c r="E558" s="159">
        <v>62.9</v>
      </c>
      <c r="F558" s="271">
        <f t="shared" si="84"/>
        <v>0.83866666666666645</v>
      </c>
      <c r="G558" s="283"/>
      <c r="J558" s="135"/>
      <c r="K558" s="609"/>
      <c r="L558" s="135"/>
    </row>
    <row r="559" spans="1:13" ht="13.5" customHeight="1" x14ac:dyDescent="0.3">
      <c r="A559" s="50">
        <v>11</v>
      </c>
      <c r="B559" s="501" t="s">
        <v>159</v>
      </c>
      <c r="C559" s="268">
        <v>37.500000000000007</v>
      </c>
      <c r="D559" s="270">
        <v>45.764324829704819</v>
      </c>
      <c r="E559" s="159">
        <v>31.400000000000002</v>
      </c>
      <c r="F559" s="271">
        <f t="shared" si="84"/>
        <v>0.83733333333333326</v>
      </c>
      <c r="G559" s="283"/>
      <c r="J559" s="135"/>
      <c r="K559" s="609"/>
      <c r="L559" s="135"/>
    </row>
    <row r="560" spans="1:13" ht="13.5" customHeight="1" x14ac:dyDescent="0.3">
      <c r="A560" s="50">
        <v>12</v>
      </c>
      <c r="B560" s="501" t="s">
        <v>306</v>
      </c>
      <c r="C560" s="268">
        <v>23.000000000000004</v>
      </c>
      <c r="D560" s="270">
        <v>28.068785895552292</v>
      </c>
      <c r="E560" s="159">
        <v>19.3</v>
      </c>
      <c r="F560" s="271">
        <f t="shared" si="84"/>
        <v>0.83913043478260863</v>
      </c>
      <c r="G560" s="283"/>
      <c r="J560" s="135"/>
      <c r="K560" s="609"/>
      <c r="L560" s="135"/>
    </row>
    <row r="561" spans="1:13" ht="13.5" customHeight="1" x14ac:dyDescent="0.3">
      <c r="A561" s="50">
        <v>13</v>
      </c>
      <c r="B561" s="501" t="s">
        <v>215</v>
      </c>
      <c r="C561" s="268">
        <v>66.2</v>
      </c>
      <c r="D561" s="270">
        <v>80.789288099372243</v>
      </c>
      <c r="E561" s="159">
        <v>55.5</v>
      </c>
      <c r="F561" s="271">
        <f t="shared" si="84"/>
        <v>0.83836858006042292</v>
      </c>
      <c r="G561" s="283"/>
      <c r="J561" s="135"/>
      <c r="K561" s="609"/>
      <c r="L561" s="135"/>
    </row>
    <row r="562" spans="1:13" ht="13.5" customHeight="1" x14ac:dyDescent="0.3">
      <c r="A562" s="50">
        <v>14</v>
      </c>
      <c r="B562" s="501" t="s">
        <v>307</v>
      </c>
      <c r="C562" s="268">
        <v>35.000000000000007</v>
      </c>
      <c r="D562" s="270">
        <v>42.713369841057826</v>
      </c>
      <c r="E562" s="159">
        <v>29.3</v>
      </c>
      <c r="F562" s="271">
        <f t="shared" si="84"/>
        <v>0.83714285714285697</v>
      </c>
      <c r="G562" s="283"/>
      <c r="J562" s="135"/>
      <c r="K562" s="609"/>
      <c r="L562" s="135"/>
    </row>
    <row r="563" spans="1:13" ht="13.5" customHeight="1" x14ac:dyDescent="0.3">
      <c r="A563" s="50">
        <v>15</v>
      </c>
      <c r="B563" s="501" t="s">
        <v>161</v>
      </c>
      <c r="C563" s="268">
        <v>25.7</v>
      </c>
      <c r="D563" s="270">
        <v>31.363817283291038</v>
      </c>
      <c r="E563" s="159">
        <v>21.5</v>
      </c>
      <c r="F563" s="271">
        <f t="shared" si="84"/>
        <v>0.83657587548638135</v>
      </c>
      <c r="G563" s="283"/>
      <c r="J563" s="135"/>
      <c r="K563" s="609"/>
      <c r="L563" s="135"/>
    </row>
    <row r="564" spans="1:13" ht="13.5" customHeight="1" x14ac:dyDescent="0.3">
      <c r="A564" s="50">
        <v>16</v>
      </c>
      <c r="B564" s="501" t="s">
        <v>308</v>
      </c>
      <c r="C564" s="268">
        <v>15.000000000000002</v>
      </c>
      <c r="D564" s="270">
        <v>18.305729931881928</v>
      </c>
      <c r="E564" s="159">
        <v>12.7</v>
      </c>
      <c r="F564" s="271">
        <f t="shared" si="84"/>
        <v>0.84666666666666657</v>
      </c>
      <c r="G564" s="283"/>
      <c r="J564" s="135"/>
      <c r="K564" s="609"/>
      <c r="L564" s="135"/>
    </row>
    <row r="565" spans="1:13" ht="13.5" customHeight="1" x14ac:dyDescent="0.3">
      <c r="A565" s="274"/>
      <c r="B565" s="275" t="s">
        <v>11</v>
      </c>
      <c r="C565" s="276">
        <v>748.70000000000016</v>
      </c>
      <c r="D565" s="276">
        <v>913.7</v>
      </c>
      <c r="E565" s="276">
        <v>627.70000000000005</v>
      </c>
      <c r="F565" s="278">
        <f>E565/C565</f>
        <v>0.83838653666355001</v>
      </c>
      <c r="G565" s="284"/>
      <c r="J565" s="135"/>
      <c r="K565" s="135"/>
      <c r="L565" s="135"/>
    </row>
    <row r="566" spans="1:13" ht="13.5" customHeight="1" x14ac:dyDescent="0.35">
      <c r="A566" s="285"/>
      <c r="B566" s="286"/>
      <c r="C566" s="287"/>
      <c r="D566" s="288"/>
      <c r="E566" s="289"/>
      <c r="F566" s="288"/>
      <c r="G566" s="284"/>
    </row>
    <row r="567" spans="1:13" ht="13.5" customHeight="1" x14ac:dyDescent="0.3">
      <c r="A567" s="263" t="s">
        <v>102</v>
      </c>
      <c r="B567" s="263"/>
      <c r="C567" s="263"/>
      <c r="D567" s="263"/>
      <c r="E567" s="264"/>
      <c r="F567" s="264"/>
      <c r="G567" s="264"/>
    </row>
    <row r="568" spans="1:13" ht="13.5" customHeight="1" x14ac:dyDescent="0.3">
      <c r="A568" s="263" t="s">
        <v>277</v>
      </c>
      <c r="B568" s="263"/>
      <c r="C568" s="263"/>
      <c r="D568" s="263"/>
      <c r="E568" s="264"/>
      <c r="F568" s="264"/>
      <c r="G568" s="264"/>
    </row>
    <row r="569" spans="1:13" ht="49.5" customHeight="1" x14ac:dyDescent="0.3">
      <c r="A569" s="9" t="s">
        <v>45</v>
      </c>
      <c r="B569" s="9" t="s">
        <v>46</v>
      </c>
      <c r="C569" s="9" t="s">
        <v>279</v>
      </c>
      <c r="D569" s="9" t="s">
        <v>99</v>
      </c>
      <c r="E569" s="9" t="s">
        <v>280</v>
      </c>
      <c r="F569" s="10" t="s">
        <v>281</v>
      </c>
      <c r="G569" s="11"/>
    </row>
    <row r="570" spans="1:13" s="113" customFormat="1" ht="14.25" customHeight="1" x14ac:dyDescent="0.35">
      <c r="A570" s="290">
        <v>1</v>
      </c>
      <c r="B570" s="290">
        <v>2</v>
      </c>
      <c r="C570" s="290">
        <v>3</v>
      </c>
      <c r="D570" s="290">
        <v>4</v>
      </c>
      <c r="E570" s="290">
        <v>5</v>
      </c>
      <c r="F570" s="290">
        <v>6</v>
      </c>
      <c r="G570" s="291"/>
      <c r="J570" s="616" t="s">
        <v>164</v>
      </c>
      <c r="K570" s="616"/>
      <c r="L570" s="616"/>
      <c r="M570" s="113">
        <f>419.85+169.11</f>
        <v>588.96</v>
      </c>
    </row>
    <row r="571" spans="1:13" s="113" customFormat="1" ht="14.25" customHeight="1" x14ac:dyDescent="0.3">
      <c r="A571" s="50">
        <v>1</v>
      </c>
      <c r="B571" s="502" t="s">
        <v>153</v>
      </c>
      <c r="C571" s="527">
        <v>84.800000000000011</v>
      </c>
      <c r="D571" s="526">
        <v>103.48839321490584</v>
      </c>
      <c r="E571" s="527">
        <v>32.388393214905832</v>
      </c>
      <c r="F571" s="293">
        <f t="shared" ref="F571:F577" si="85">E571/C571</f>
        <v>0.38193859923238005</v>
      </c>
      <c r="G571" s="291"/>
      <c r="J571" s="474"/>
      <c r="K571" s="474"/>
      <c r="L571" s="474"/>
    </row>
    <row r="572" spans="1:13" s="113" customFormat="1" ht="14.25" customHeight="1" x14ac:dyDescent="0.3">
      <c r="A572" s="50">
        <v>2</v>
      </c>
      <c r="B572" s="502" t="s">
        <v>154</v>
      </c>
      <c r="C572" s="527">
        <v>69.300000000000011</v>
      </c>
      <c r="D572" s="526">
        <v>84.572472285294495</v>
      </c>
      <c r="E572" s="527">
        <v>26.472472285294504</v>
      </c>
      <c r="F572" s="293">
        <f t="shared" si="85"/>
        <v>0.38199815707495671</v>
      </c>
      <c r="G572" s="291"/>
      <c r="J572" s="474"/>
      <c r="K572" s="474"/>
      <c r="L572" s="474"/>
    </row>
    <row r="573" spans="1:13" s="113" customFormat="1" ht="14.25" customHeight="1" x14ac:dyDescent="0.3">
      <c r="A573" s="50">
        <v>3</v>
      </c>
      <c r="B573" s="502" t="s">
        <v>302</v>
      </c>
      <c r="C573" s="527">
        <v>33</v>
      </c>
      <c r="D573" s="526">
        <v>40.272605850140238</v>
      </c>
      <c r="E573" s="527">
        <v>12.572605850140238</v>
      </c>
      <c r="F573" s="293">
        <f t="shared" si="85"/>
        <v>0.3809880560648557</v>
      </c>
      <c r="G573" s="291"/>
      <c r="J573" s="474"/>
      <c r="K573" s="474"/>
      <c r="L573" s="474"/>
    </row>
    <row r="574" spans="1:13" s="113" customFormat="1" ht="14.25" customHeight="1" x14ac:dyDescent="0.3">
      <c r="A574" s="50">
        <v>4</v>
      </c>
      <c r="B574" s="502" t="s">
        <v>155</v>
      </c>
      <c r="C574" s="527">
        <v>42.000000000000007</v>
      </c>
      <c r="D574" s="526">
        <v>51.2560438092694</v>
      </c>
      <c r="E574" s="527">
        <v>16.056043809269397</v>
      </c>
      <c r="F574" s="293">
        <f t="shared" si="85"/>
        <v>0.38228675736355699</v>
      </c>
      <c r="G574" s="291"/>
      <c r="J574" s="474"/>
      <c r="K574" s="474"/>
      <c r="L574" s="474"/>
    </row>
    <row r="575" spans="1:13" s="113" customFormat="1" ht="14.25" customHeight="1" x14ac:dyDescent="0.3">
      <c r="A575" s="50">
        <v>5</v>
      </c>
      <c r="B575" s="502" t="s">
        <v>303</v>
      </c>
      <c r="C575" s="527">
        <v>32</v>
      </c>
      <c r="D575" s="526">
        <v>39.052223854681444</v>
      </c>
      <c r="E575" s="527">
        <v>12.252223854681443</v>
      </c>
      <c r="F575" s="293">
        <f t="shared" si="85"/>
        <v>0.38288199545879509</v>
      </c>
      <c r="G575" s="291"/>
      <c r="J575" s="474"/>
      <c r="K575" s="474"/>
      <c r="L575" s="474"/>
    </row>
    <row r="576" spans="1:13" s="113" customFormat="1" ht="14.25" customHeight="1" x14ac:dyDescent="0.3">
      <c r="A576" s="50">
        <v>6</v>
      </c>
      <c r="B576" s="502" t="s">
        <v>156</v>
      </c>
      <c r="C576" s="527">
        <v>59.300000000000004</v>
      </c>
      <c r="D576" s="526">
        <v>72.368652330706567</v>
      </c>
      <c r="E576" s="527">
        <v>22.668652330706561</v>
      </c>
      <c r="F576" s="293">
        <f t="shared" si="85"/>
        <v>0.38227069697650184</v>
      </c>
      <c r="G576" s="291"/>
      <c r="J576" s="474"/>
      <c r="K576" s="474"/>
      <c r="L576" s="474"/>
    </row>
    <row r="577" spans="1:14" s="113" customFormat="1" ht="14.25" customHeight="1" x14ac:dyDescent="0.3">
      <c r="A577" s="50">
        <v>7</v>
      </c>
      <c r="B577" s="502" t="s">
        <v>157</v>
      </c>
      <c r="C577" s="527">
        <v>51.300000000000004</v>
      </c>
      <c r="D577" s="526">
        <v>62.605596367036192</v>
      </c>
      <c r="E577" s="527">
        <v>19.605596367036188</v>
      </c>
      <c r="F577" s="293">
        <f t="shared" si="85"/>
        <v>0.38217536777848315</v>
      </c>
      <c r="G577" s="291"/>
      <c r="J577" s="474"/>
      <c r="K577" s="474"/>
      <c r="L577" s="474"/>
    </row>
    <row r="578" spans="1:14" s="113" customFormat="1" ht="13.5" customHeight="1" x14ac:dyDescent="0.3">
      <c r="A578" s="50">
        <v>8</v>
      </c>
      <c r="B578" s="502" t="s">
        <v>304</v>
      </c>
      <c r="C578" s="292">
        <v>35.000000000000007</v>
      </c>
      <c r="D578" s="270">
        <v>42.713369841057826</v>
      </c>
      <c r="E578" s="127">
        <v>13.413369841057829</v>
      </c>
      <c r="F578" s="293">
        <f>E578/C578</f>
        <v>0.38323913831593792</v>
      </c>
      <c r="G578" s="294"/>
      <c r="J578" s="97" t="e">
        <f t="array" ref="J578:J587">[1]!'!AT-8_Hon_CCH_Pry!R14C19:R23C19'</f>
        <v>#REF!</v>
      </c>
      <c r="K578" s="615">
        <v>0</v>
      </c>
      <c r="L578" s="97" t="e">
        <f>J578+K578</f>
        <v>#REF!</v>
      </c>
      <c r="M578" s="196"/>
    </row>
    <row r="579" spans="1:14" s="113" customFormat="1" ht="13.5" customHeight="1" x14ac:dyDescent="0.3">
      <c r="A579" s="50">
        <v>9</v>
      </c>
      <c r="B579" s="502" t="s">
        <v>158</v>
      </c>
      <c r="C579" s="292">
        <v>64.600000000000009</v>
      </c>
      <c r="D579" s="270">
        <v>78.836676906638175</v>
      </c>
      <c r="E579" s="127">
        <v>24.636676906638172</v>
      </c>
      <c r="F579" s="293">
        <f t="shared" ref="F579:F587" si="86">E579/C579</f>
        <v>0.3813727075330986</v>
      </c>
      <c r="G579" s="294"/>
      <c r="J579" s="97" t="e">
        <v>#REF!</v>
      </c>
      <c r="K579" s="615"/>
      <c r="L579" s="97" t="e">
        <f t="shared" ref="L579:L586" si="87">J579+K579</f>
        <v>#REF!</v>
      </c>
      <c r="M579" s="196"/>
    </row>
    <row r="580" spans="1:14" s="113" customFormat="1" ht="13.5" customHeight="1" x14ac:dyDescent="0.3">
      <c r="A580" s="50">
        <v>10</v>
      </c>
      <c r="B580" s="502" t="s">
        <v>305</v>
      </c>
      <c r="C580" s="292">
        <v>75.000000000000014</v>
      </c>
      <c r="D580" s="270">
        <v>91.528649659409638</v>
      </c>
      <c r="E580" s="127">
        <v>28.628649659409646</v>
      </c>
      <c r="F580" s="293">
        <f t="shared" si="86"/>
        <v>0.38171532879212855</v>
      </c>
      <c r="G580" s="294"/>
      <c r="J580" s="97" t="e">
        <v>#REF!</v>
      </c>
      <c r="K580" s="615"/>
      <c r="L580" s="97" t="e">
        <f t="shared" si="87"/>
        <v>#REF!</v>
      </c>
      <c r="M580" s="196"/>
      <c r="N580" s="113" t="s">
        <v>15</v>
      </c>
    </row>
    <row r="581" spans="1:14" s="113" customFormat="1" ht="13.5" customHeight="1" x14ac:dyDescent="0.3">
      <c r="A581" s="50">
        <v>11</v>
      </c>
      <c r="B581" s="502" t="s">
        <v>159</v>
      </c>
      <c r="C581" s="292">
        <v>37.500000000000007</v>
      </c>
      <c r="D581" s="270">
        <v>45.764324829704819</v>
      </c>
      <c r="E581" s="127">
        <v>14.36432482970482</v>
      </c>
      <c r="F581" s="293">
        <f t="shared" si="86"/>
        <v>0.38304866212546179</v>
      </c>
      <c r="G581" s="294"/>
      <c r="J581" s="97" t="e">
        <v>#REF!</v>
      </c>
      <c r="K581" s="615"/>
      <c r="L581" s="97" t="e">
        <f t="shared" si="87"/>
        <v>#REF!</v>
      </c>
      <c r="M581" s="196"/>
    </row>
    <row r="582" spans="1:14" s="113" customFormat="1" ht="13.5" customHeight="1" x14ac:dyDescent="0.3">
      <c r="A582" s="50">
        <v>12</v>
      </c>
      <c r="B582" s="502" t="s">
        <v>306</v>
      </c>
      <c r="C582" s="292">
        <v>23.000000000000004</v>
      </c>
      <c r="D582" s="270">
        <v>28.068785895552292</v>
      </c>
      <c r="E582" s="127">
        <v>8.7687858955522895</v>
      </c>
      <c r="F582" s="293">
        <f t="shared" si="86"/>
        <v>0.38125156067618643</v>
      </c>
      <c r="G582" s="294"/>
      <c r="J582" s="97" t="e">
        <v>#REF!</v>
      </c>
      <c r="K582" s="615"/>
      <c r="L582" s="97" t="e">
        <f t="shared" si="87"/>
        <v>#REF!</v>
      </c>
      <c r="M582" s="196"/>
    </row>
    <row r="583" spans="1:14" s="113" customFormat="1" ht="13.5" customHeight="1" x14ac:dyDescent="0.3">
      <c r="A583" s="50">
        <v>13</v>
      </c>
      <c r="B583" s="502" t="s">
        <v>215</v>
      </c>
      <c r="C583" s="292">
        <v>66.2</v>
      </c>
      <c r="D583" s="270">
        <v>80.789288099372243</v>
      </c>
      <c r="E583" s="127">
        <v>25.289288099372239</v>
      </c>
      <c r="F583" s="293">
        <f t="shared" si="86"/>
        <v>0.38201341539837219</v>
      </c>
      <c r="G583" s="294"/>
      <c r="J583" s="97" t="e">
        <v>#REF!</v>
      </c>
      <c r="K583" s="615"/>
      <c r="L583" s="97" t="e">
        <f t="shared" si="87"/>
        <v>#REF!</v>
      </c>
      <c r="M583" s="196"/>
    </row>
    <row r="584" spans="1:14" s="113" customFormat="1" ht="13.5" customHeight="1" x14ac:dyDescent="0.3">
      <c r="A584" s="50">
        <v>14</v>
      </c>
      <c r="B584" s="502" t="s">
        <v>307</v>
      </c>
      <c r="C584" s="292">
        <v>35.000000000000007</v>
      </c>
      <c r="D584" s="270">
        <v>42.713369841057826</v>
      </c>
      <c r="E584" s="127">
        <v>13.413369841057829</v>
      </c>
      <c r="F584" s="293">
        <f t="shared" si="86"/>
        <v>0.38323913831593792</v>
      </c>
      <c r="G584" s="294"/>
      <c r="J584" s="97" t="e">
        <v>#REF!</v>
      </c>
      <c r="K584" s="615"/>
      <c r="L584" s="97" t="e">
        <f t="shared" si="87"/>
        <v>#REF!</v>
      </c>
      <c r="M584" s="196"/>
    </row>
    <row r="585" spans="1:14" s="113" customFormat="1" ht="13.5" customHeight="1" x14ac:dyDescent="0.3">
      <c r="A585" s="50">
        <v>15</v>
      </c>
      <c r="B585" s="502" t="s">
        <v>161</v>
      </c>
      <c r="C585" s="292">
        <v>25.7</v>
      </c>
      <c r="D585" s="270">
        <v>31.363817283291038</v>
      </c>
      <c r="E585" s="127">
        <v>9.863817283291036</v>
      </c>
      <c r="F585" s="293">
        <f t="shared" si="86"/>
        <v>0.38380611997241387</v>
      </c>
      <c r="G585" s="294"/>
      <c r="J585" s="97" t="e">
        <v>#REF!</v>
      </c>
      <c r="K585" s="615"/>
      <c r="L585" s="97" t="e">
        <f t="shared" si="87"/>
        <v>#REF!</v>
      </c>
      <c r="M585" s="196"/>
    </row>
    <row r="586" spans="1:14" s="113" customFormat="1" ht="13.5" customHeight="1" x14ac:dyDescent="0.3">
      <c r="A586" s="50">
        <v>16</v>
      </c>
      <c r="B586" s="502" t="s">
        <v>308</v>
      </c>
      <c r="C586" s="292">
        <v>15.000000000000002</v>
      </c>
      <c r="D586" s="270">
        <v>18.305729931881928</v>
      </c>
      <c r="E586" s="127">
        <v>5.60572993188193</v>
      </c>
      <c r="F586" s="293">
        <f t="shared" si="86"/>
        <v>0.3737153287921286</v>
      </c>
      <c r="G586" s="294"/>
      <c r="J586" s="97" t="e">
        <v>#REF!</v>
      </c>
      <c r="K586" s="615"/>
      <c r="L586" s="97" t="e">
        <f t="shared" si="87"/>
        <v>#REF!</v>
      </c>
      <c r="M586" s="196"/>
    </row>
    <row r="587" spans="1:14" s="134" customFormat="1" ht="13.5" customHeight="1" x14ac:dyDescent="0.3">
      <c r="A587" s="295"/>
      <c r="B587" s="296" t="s">
        <v>11</v>
      </c>
      <c r="C587" s="297">
        <v>748.70000000000016</v>
      </c>
      <c r="D587" s="276">
        <v>913.7</v>
      </c>
      <c r="E587" s="297">
        <v>285.99999999999994</v>
      </c>
      <c r="F587" s="298">
        <f t="shared" si="86"/>
        <v>0.38199545879524494</v>
      </c>
      <c r="G587" s="299"/>
      <c r="J587" s="199" t="e">
        <v>#REF!</v>
      </c>
      <c r="K587" s="199">
        <f>SUM(K578:K586)</f>
        <v>0</v>
      </c>
      <c r="L587" s="199" t="e">
        <f>SUM(L578:L586)</f>
        <v>#REF!</v>
      </c>
      <c r="M587" s="309"/>
    </row>
    <row r="588" spans="1:14" ht="13.5" customHeight="1" x14ac:dyDescent="0.3">
      <c r="A588" s="285"/>
      <c r="B588" s="286"/>
      <c r="C588" s="300"/>
      <c r="D588" s="300"/>
      <c r="E588" s="300"/>
      <c r="F588" s="301"/>
      <c r="G588" s="284"/>
      <c r="J588" s="98"/>
      <c r="K588" s="98"/>
      <c r="L588" s="98"/>
      <c r="M588" s="69"/>
    </row>
    <row r="589" spans="1:14" x14ac:dyDescent="0.3">
      <c r="A589" s="17" t="s">
        <v>103</v>
      </c>
      <c r="J589" s="158"/>
      <c r="K589" s="158"/>
      <c r="L589" s="158"/>
    </row>
    <row r="590" spans="1:14" ht="16.5" customHeight="1" x14ac:dyDescent="0.3">
      <c r="A590" s="166"/>
    </row>
    <row r="591" spans="1:14" ht="14.5" thickBot="1" x14ac:dyDescent="0.35">
      <c r="A591" s="302" t="s">
        <v>178</v>
      </c>
      <c r="B591" s="303"/>
      <c r="C591" s="304"/>
      <c r="D591" s="303"/>
    </row>
    <row r="592" spans="1:14" x14ac:dyDescent="0.3">
      <c r="A592" s="618" t="s">
        <v>282</v>
      </c>
      <c r="B592" s="619"/>
      <c r="C592" s="619"/>
      <c r="D592" s="620"/>
      <c r="E592" s="79"/>
      <c r="F592" s="79"/>
      <c r="G592" s="79"/>
    </row>
    <row r="593" spans="1:16" ht="28" x14ac:dyDescent="0.3">
      <c r="A593" s="305" t="s">
        <v>4</v>
      </c>
      <c r="B593" s="306" t="s">
        <v>105</v>
      </c>
      <c r="C593" s="306" t="s">
        <v>106</v>
      </c>
      <c r="D593" s="307" t="s">
        <v>179</v>
      </c>
      <c r="E593" s="79"/>
      <c r="F593" s="79"/>
      <c r="G593" s="79"/>
    </row>
    <row r="594" spans="1:16" s="113" customFormat="1" x14ac:dyDescent="0.3">
      <c r="A594" s="634" t="s">
        <v>194</v>
      </c>
      <c r="B594" s="440" t="s">
        <v>180</v>
      </c>
      <c r="C594" s="441" t="s">
        <v>299</v>
      </c>
      <c r="D594" s="442">
        <v>10.88</v>
      </c>
      <c r="E594" s="196"/>
    </row>
    <row r="595" spans="1:16" s="113" customFormat="1" ht="28" x14ac:dyDescent="0.3">
      <c r="A595" s="635"/>
      <c r="B595" s="443" t="s">
        <v>181</v>
      </c>
      <c r="C595" s="444" t="s">
        <v>300</v>
      </c>
      <c r="D595" s="445">
        <v>13.91</v>
      </c>
      <c r="E595" s="309"/>
    </row>
    <row r="596" spans="1:16" s="113" customFormat="1" x14ac:dyDescent="0.3">
      <c r="A596" s="636"/>
      <c r="B596" s="443" t="s">
        <v>222</v>
      </c>
      <c r="C596" s="444" t="s">
        <v>301</v>
      </c>
      <c r="D596" s="445">
        <v>17.88</v>
      </c>
      <c r="E596" s="309"/>
    </row>
    <row r="597" spans="1:16" ht="14.5" x14ac:dyDescent="0.35">
      <c r="A597" s="621" t="s">
        <v>182</v>
      </c>
      <c r="B597" s="622"/>
      <c r="C597" s="623"/>
      <c r="D597" s="446">
        <f>SUM(D594:D596)</f>
        <v>42.67</v>
      </c>
      <c r="E597" s="310"/>
      <c r="F597" s="79"/>
      <c r="G597" s="79"/>
    </row>
    <row r="598" spans="1:16" ht="20.25" customHeight="1" x14ac:dyDescent="0.3"/>
    <row r="599" spans="1:16" x14ac:dyDescent="0.3">
      <c r="A599" s="17" t="s">
        <v>183</v>
      </c>
    </row>
    <row r="600" spans="1:16" ht="30" customHeight="1" x14ac:dyDescent="0.3">
      <c r="A600" s="129" t="s">
        <v>26</v>
      </c>
      <c r="B600" s="129" t="s">
        <v>188</v>
      </c>
      <c r="C600" s="311" t="s">
        <v>205</v>
      </c>
      <c r="D600" s="311" t="s">
        <v>42</v>
      </c>
      <c r="E600" s="311" t="s">
        <v>5</v>
      </c>
      <c r="F600" s="311" t="s">
        <v>34</v>
      </c>
    </row>
    <row r="601" spans="1:16" ht="13.5" customHeight="1" x14ac:dyDescent="0.3">
      <c r="A601" s="312">
        <v>1</v>
      </c>
      <c r="B601" s="312">
        <v>2</v>
      </c>
      <c r="C601" s="312">
        <v>3</v>
      </c>
      <c r="D601" s="312">
        <v>4</v>
      </c>
      <c r="E601" s="312" t="s">
        <v>43</v>
      </c>
      <c r="F601" s="312">
        <v>6</v>
      </c>
    </row>
    <row r="602" spans="1:16" s="113" customFormat="1" ht="27" customHeight="1" x14ac:dyDescent="0.3">
      <c r="A602" s="313">
        <v>1</v>
      </c>
      <c r="B602" s="314" t="s">
        <v>246</v>
      </c>
      <c r="C602" s="391">
        <v>42.67</v>
      </c>
      <c r="D602" s="122">
        <v>42.12</v>
      </c>
      <c r="E602" s="205">
        <f>D602-C602</f>
        <v>-0.55000000000000426</v>
      </c>
      <c r="F602" s="224">
        <f>E602/C602</f>
        <v>-1.288961799859396E-2</v>
      </c>
      <c r="G602" s="315"/>
    </row>
    <row r="603" spans="1:16" s="113" customFormat="1" ht="28" x14ac:dyDescent="0.3">
      <c r="A603" s="313">
        <v>2</v>
      </c>
      <c r="B603" s="314" t="s">
        <v>276</v>
      </c>
      <c r="C603" s="391">
        <v>0</v>
      </c>
      <c r="D603" s="122">
        <v>0</v>
      </c>
      <c r="E603" s="97">
        <f>D603-C603</f>
        <v>0</v>
      </c>
      <c r="F603" s="224">
        <v>0</v>
      </c>
    </row>
    <row r="604" spans="1:16" s="113" customFormat="1" ht="28" x14ac:dyDescent="0.3">
      <c r="A604" s="313">
        <v>3</v>
      </c>
      <c r="B604" s="314" t="s">
        <v>283</v>
      </c>
      <c r="C604" s="391">
        <v>42.67</v>
      </c>
      <c r="D604" s="122">
        <v>42.7</v>
      </c>
      <c r="E604" s="97">
        <f>D604-C604</f>
        <v>3.0000000000001137E-2</v>
      </c>
      <c r="F604" s="224">
        <f>E604/C604</f>
        <v>7.0307007265060079E-4</v>
      </c>
    </row>
    <row r="605" spans="1:16" s="113" customFormat="1" ht="15.75" customHeight="1" x14ac:dyDescent="0.3">
      <c r="A605" s="313">
        <v>4</v>
      </c>
      <c r="B605" s="233" t="s">
        <v>108</v>
      </c>
      <c r="C605" s="199">
        <f>C603+C604</f>
        <v>42.67</v>
      </c>
      <c r="D605" s="130">
        <f>D603+D604</f>
        <v>42.7</v>
      </c>
      <c r="E605" s="199">
        <f>D605-C605</f>
        <v>3.0000000000001137E-2</v>
      </c>
      <c r="F605" s="316">
        <f>E605/C605</f>
        <v>7.0307007265060079E-4</v>
      </c>
      <c r="K605" s="113">
        <f>10.18+15.33</f>
        <v>25.509999999999998</v>
      </c>
    </row>
    <row r="606" spans="1:16" s="318" customFormat="1" x14ac:dyDescent="0.3">
      <c r="A606" s="134" t="s">
        <v>284</v>
      </c>
      <c r="B606" s="317"/>
      <c r="C606" s="317"/>
      <c r="D606" s="317"/>
      <c r="E606" s="317"/>
      <c r="F606" s="317"/>
      <c r="P606" s="8"/>
    </row>
    <row r="607" spans="1:16" x14ac:dyDescent="0.3">
      <c r="A607" s="113"/>
      <c r="B607" s="113"/>
      <c r="C607" s="113"/>
      <c r="D607" s="259" t="s">
        <v>70</v>
      </c>
      <c r="E607" s="617" t="s">
        <v>219</v>
      </c>
      <c r="F607" s="617"/>
      <c r="G607" s="319"/>
      <c r="P607" s="318"/>
    </row>
    <row r="608" spans="1:16" ht="28" x14ac:dyDescent="0.3">
      <c r="A608" s="111" t="s">
        <v>26</v>
      </c>
      <c r="B608" s="111" t="s">
        <v>109</v>
      </c>
      <c r="C608" s="111" t="s">
        <v>285</v>
      </c>
      <c r="D608" s="111" t="s">
        <v>50</v>
      </c>
      <c r="E608" s="111" t="s">
        <v>110</v>
      </c>
      <c r="F608" s="111" t="s">
        <v>111</v>
      </c>
      <c r="G608" s="260"/>
    </row>
    <row r="609" spans="1:7" x14ac:dyDescent="0.3">
      <c r="A609" s="320">
        <v>1</v>
      </c>
      <c r="B609" s="320">
        <v>2</v>
      </c>
      <c r="C609" s="320">
        <v>3</v>
      </c>
      <c r="D609" s="320">
        <v>4</v>
      </c>
      <c r="E609" s="320">
        <v>5</v>
      </c>
      <c r="F609" s="320">
        <v>6</v>
      </c>
      <c r="G609" s="260"/>
    </row>
    <row r="610" spans="1:7" s="113" customFormat="1" ht="28" x14ac:dyDescent="0.3">
      <c r="A610" s="321">
        <v>1</v>
      </c>
      <c r="B610" s="322" t="s">
        <v>113</v>
      </c>
      <c r="C610" s="323">
        <v>21.06</v>
      </c>
      <c r="D610" s="324">
        <f>C605/2</f>
        <v>21.335000000000001</v>
      </c>
      <c r="E610" s="374">
        <v>21.06</v>
      </c>
      <c r="F610" s="217">
        <f>E610/C610</f>
        <v>1</v>
      </c>
      <c r="G610" s="325"/>
    </row>
    <row r="611" spans="1:7" s="113" customFormat="1" ht="87" customHeight="1" x14ac:dyDescent="0.3">
      <c r="A611" s="321">
        <v>2</v>
      </c>
      <c r="B611" s="322" t="s">
        <v>144</v>
      </c>
      <c r="C611" s="323">
        <v>21.06</v>
      </c>
      <c r="D611" s="324">
        <f>C605/2</f>
        <v>21.335000000000001</v>
      </c>
      <c r="E611" s="323">
        <v>21.06</v>
      </c>
      <c r="F611" s="217">
        <f>E611/C611</f>
        <v>1</v>
      </c>
      <c r="G611" s="325"/>
    </row>
    <row r="612" spans="1:7" s="113" customFormat="1" x14ac:dyDescent="0.3">
      <c r="A612" s="664" t="s">
        <v>11</v>
      </c>
      <c r="B612" s="664"/>
      <c r="C612" s="326">
        <f>SUM(C610:C611)</f>
        <v>42.12</v>
      </c>
      <c r="D612" s="327">
        <f>D610+D611</f>
        <v>42.67</v>
      </c>
      <c r="E612" s="327">
        <f>E610+E611</f>
        <v>42.12</v>
      </c>
      <c r="F612" s="217">
        <f>E612/C612</f>
        <v>1</v>
      </c>
      <c r="G612" s="325"/>
    </row>
    <row r="613" spans="1:7" ht="13.25" customHeight="1" x14ac:dyDescent="0.3">
      <c r="A613" s="136"/>
      <c r="B613" s="136"/>
      <c r="C613" s="136"/>
      <c r="D613" s="328"/>
      <c r="E613" s="136"/>
      <c r="F613" s="136"/>
      <c r="G613" s="329"/>
    </row>
    <row r="614" spans="1:7" x14ac:dyDescent="0.3">
      <c r="A614" s="330" t="s">
        <v>114</v>
      </c>
      <c r="B614" s="136"/>
      <c r="C614" s="136"/>
      <c r="D614" s="328"/>
      <c r="E614" s="136"/>
      <c r="F614" s="136"/>
      <c r="G614" s="329"/>
    </row>
    <row r="615" spans="1:7" ht="6.75" customHeight="1" x14ac:dyDescent="0.3">
      <c r="A615" s="166"/>
      <c r="D615" s="328"/>
      <c r="E615" s="136"/>
      <c r="F615" s="136"/>
      <c r="G615" s="329"/>
    </row>
    <row r="616" spans="1:7" ht="12.75" customHeight="1" thickBot="1" x14ac:dyDescent="0.35">
      <c r="A616" s="302" t="s">
        <v>184</v>
      </c>
      <c r="B616" s="303"/>
      <c r="C616" s="304"/>
      <c r="D616" s="303"/>
      <c r="E616" s="136"/>
      <c r="F616" s="136"/>
      <c r="G616" s="329"/>
    </row>
    <row r="617" spans="1:7" ht="12.75" customHeight="1" x14ac:dyDescent="0.3">
      <c r="A617" s="618" t="s">
        <v>286</v>
      </c>
      <c r="B617" s="619"/>
      <c r="C617" s="619"/>
      <c r="D617" s="620"/>
      <c r="E617" s="228"/>
      <c r="F617" s="228"/>
      <c r="G617" s="329"/>
    </row>
    <row r="618" spans="1:7" ht="28" x14ac:dyDescent="0.3">
      <c r="A618" s="331" t="s">
        <v>104</v>
      </c>
      <c r="B618" s="332" t="s">
        <v>105</v>
      </c>
      <c r="C618" s="332" t="s">
        <v>106</v>
      </c>
      <c r="D618" s="333" t="s">
        <v>179</v>
      </c>
      <c r="E618" s="228"/>
      <c r="F618" s="228"/>
      <c r="G618" s="228"/>
    </row>
    <row r="619" spans="1:7" s="113" customFormat="1" ht="14.5" x14ac:dyDescent="0.35">
      <c r="A619" s="673" t="s">
        <v>193</v>
      </c>
      <c r="B619" s="308" t="s">
        <v>180</v>
      </c>
      <c r="C619" s="448" t="s">
        <v>299</v>
      </c>
      <c r="D619" s="472">
        <v>24.97</v>
      </c>
      <c r="E619" s="200"/>
      <c r="F619" s="213"/>
      <c r="G619" s="213"/>
    </row>
    <row r="620" spans="1:7" s="113" customFormat="1" ht="14.5" x14ac:dyDescent="0.35">
      <c r="A620" s="673"/>
      <c r="B620" s="334" t="s">
        <v>185</v>
      </c>
      <c r="C620" s="449" t="s">
        <v>300</v>
      </c>
      <c r="D620" s="472">
        <v>18.84</v>
      </c>
      <c r="E620" s="132"/>
      <c r="F620" s="213"/>
      <c r="G620" s="213"/>
    </row>
    <row r="621" spans="1:7" s="113" customFormat="1" ht="14.5" x14ac:dyDescent="0.35">
      <c r="A621" s="439"/>
      <c r="B621" s="447" t="s">
        <v>222</v>
      </c>
      <c r="C621" s="450" t="s">
        <v>301</v>
      </c>
      <c r="D621" s="472">
        <v>29.22</v>
      </c>
      <c r="E621" s="132"/>
      <c r="F621" s="213"/>
      <c r="G621" s="213"/>
    </row>
    <row r="622" spans="1:7" ht="15" thickBot="1" x14ac:dyDescent="0.4">
      <c r="A622" s="674" t="s">
        <v>182</v>
      </c>
      <c r="B622" s="675"/>
      <c r="C622" s="676"/>
      <c r="D622" s="451">
        <f>SUM(D619:D621)</f>
        <v>73.03</v>
      </c>
      <c r="E622" s="335"/>
      <c r="F622" s="228"/>
      <c r="G622" s="228"/>
    </row>
    <row r="623" spans="1:7" x14ac:dyDescent="0.3">
      <c r="A623" s="79"/>
      <c r="B623" s="79"/>
      <c r="C623" s="108"/>
      <c r="D623" s="228"/>
      <c r="E623" s="228"/>
      <c r="F623" s="228"/>
      <c r="G623" s="228"/>
    </row>
    <row r="624" spans="1:7" x14ac:dyDescent="0.3">
      <c r="A624" s="17" t="s">
        <v>186</v>
      </c>
    </row>
    <row r="625" spans="1:16" ht="30" customHeight="1" x14ac:dyDescent="0.3">
      <c r="A625" s="1" t="s">
        <v>26</v>
      </c>
      <c r="B625" s="1" t="s">
        <v>188</v>
      </c>
      <c r="C625" s="95" t="s">
        <v>41</v>
      </c>
      <c r="D625" s="95" t="s">
        <v>42</v>
      </c>
      <c r="E625" s="95" t="s">
        <v>5</v>
      </c>
      <c r="F625" s="95" t="s">
        <v>34</v>
      </c>
    </row>
    <row r="626" spans="1:16" ht="13.5" customHeight="1" x14ac:dyDescent="0.3">
      <c r="A626" s="26">
        <v>1</v>
      </c>
      <c r="B626" s="26">
        <v>2</v>
      </c>
      <c r="C626" s="26">
        <v>3</v>
      </c>
      <c r="D626" s="26">
        <v>4</v>
      </c>
      <c r="E626" s="26" t="s">
        <v>43</v>
      </c>
      <c r="F626" s="26">
        <v>6</v>
      </c>
    </row>
    <row r="627" spans="1:16" ht="27" customHeight="1" x14ac:dyDescent="0.3">
      <c r="A627" s="44">
        <v>1</v>
      </c>
      <c r="B627" s="27" t="s">
        <v>246</v>
      </c>
      <c r="C627" s="391">
        <v>73.03</v>
      </c>
      <c r="D627" s="98">
        <v>92.84</v>
      </c>
      <c r="E627" s="336">
        <f>D627-C627</f>
        <v>19.810000000000002</v>
      </c>
      <c r="F627" s="337">
        <f>E627/C627</f>
        <v>0.2712583869642613</v>
      </c>
    </row>
    <row r="628" spans="1:16" ht="28" x14ac:dyDescent="0.3">
      <c r="A628" s="44">
        <v>2</v>
      </c>
      <c r="B628" s="27" t="s">
        <v>276</v>
      </c>
      <c r="C628" s="417">
        <v>-15.55</v>
      </c>
      <c r="D628" s="417">
        <v>-15.55</v>
      </c>
      <c r="E628" s="98">
        <f>D628-C628</f>
        <v>0</v>
      </c>
      <c r="F628" s="53">
        <f>E628/C628</f>
        <v>0</v>
      </c>
      <c r="K628" s="69"/>
    </row>
    <row r="629" spans="1:16" ht="28" x14ac:dyDescent="0.3">
      <c r="A629" s="44">
        <v>3</v>
      </c>
      <c r="B629" s="27" t="s">
        <v>283</v>
      </c>
      <c r="C629" s="391">
        <v>73.03</v>
      </c>
      <c r="D629" s="98">
        <v>73.03</v>
      </c>
      <c r="E629" s="98">
        <f>D629-C629</f>
        <v>0</v>
      </c>
      <c r="F629" s="53">
        <f>E629/C629</f>
        <v>0</v>
      </c>
    </row>
    <row r="630" spans="1:16" ht="15.75" customHeight="1" x14ac:dyDescent="0.3">
      <c r="A630" s="44">
        <v>4</v>
      </c>
      <c r="B630" s="31" t="s">
        <v>108</v>
      </c>
      <c r="C630" s="199">
        <f>C628+C629</f>
        <v>57.480000000000004</v>
      </c>
      <c r="D630" s="280">
        <f>D628+D629</f>
        <v>57.480000000000004</v>
      </c>
      <c r="E630" s="280">
        <f>E628+E629</f>
        <v>0</v>
      </c>
      <c r="F630" s="56">
        <f>E630/C630</f>
        <v>0</v>
      </c>
    </row>
    <row r="631" spans="1:16" s="318" customFormat="1" x14ac:dyDescent="0.3">
      <c r="A631" s="17" t="s">
        <v>287</v>
      </c>
      <c r="B631" s="8"/>
      <c r="C631" s="8"/>
      <c r="D631" s="8"/>
      <c r="E631" s="8"/>
      <c r="F631" s="8"/>
      <c r="G631" s="8"/>
      <c r="H631" s="8"/>
      <c r="P631" s="8"/>
    </row>
    <row r="632" spans="1:16" x14ac:dyDescent="0.3">
      <c r="D632" s="145" t="s">
        <v>70</v>
      </c>
      <c r="F632" s="319"/>
      <c r="G632" s="672"/>
      <c r="H632" s="672"/>
      <c r="P632" s="318"/>
    </row>
    <row r="633" spans="1:16" ht="56" x14ac:dyDescent="0.3">
      <c r="A633" s="5" t="s">
        <v>285</v>
      </c>
      <c r="B633" s="5" t="s">
        <v>115</v>
      </c>
      <c r="C633" s="5" t="s">
        <v>116</v>
      </c>
      <c r="D633" s="5" t="s">
        <v>117</v>
      </c>
      <c r="E633" s="5" t="s">
        <v>118</v>
      </c>
      <c r="F633" s="5" t="s">
        <v>5</v>
      </c>
      <c r="G633" s="5" t="s">
        <v>111</v>
      </c>
      <c r="H633" s="5" t="s">
        <v>112</v>
      </c>
    </row>
    <row r="634" spans="1:16" x14ac:dyDescent="0.3">
      <c r="A634" s="90">
        <v>1</v>
      </c>
      <c r="B634" s="90">
        <v>2</v>
      </c>
      <c r="C634" s="90">
        <v>3</v>
      </c>
      <c r="D634" s="90">
        <v>4</v>
      </c>
      <c r="E634" s="90">
        <v>5</v>
      </c>
      <c r="F634" s="90" t="s">
        <v>119</v>
      </c>
      <c r="G634" s="90">
        <v>7</v>
      </c>
      <c r="H634" s="12" t="s">
        <v>120</v>
      </c>
    </row>
    <row r="635" spans="1:16" ht="18" customHeight="1" x14ac:dyDescent="0.3">
      <c r="A635" s="338">
        <f>C627</f>
        <v>73.03</v>
      </c>
      <c r="B635" s="338">
        <f>C629+C628</f>
        <v>57.480000000000004</v>
      </c>
      <c r="C635" s="418">
        <f>E290</f>
        <v>3081.2</v>
      </c>
      <c r="D635" s="339">
        <f>(C635*2370)/100000</f>
        <v>73.024439999999998</v>
      </c>
      <c r="E635" s="339">
        <v>73.040000000000006</v>
      </c>
      <c r="F635" s="339">
        <f>D635-E635</f>
        <v>-1.556000000000779E-2</v>
      </c>
      <c r="G635" s="217">
        <f>E635/A635</f>
        <v>1.0001369300287555</v>
      </c>
      <c r="H635" s="340">
        <f>B635-E635</f>
        <v>-15.560000000000002</v>
      </c>
      <c r="I635" s="236"/>
      <c r="J635" s="136"/>
    </row>
    <row r="636" spans="1:16" ht="12.75" customHeight="1" x14ac:dyDescent="0.3">
      <c r="A636" s="149"/>
      <c r="B636" s="150"/>
      <c r="C636" s="151"/>
      <c r="D636" s="151"/>
      <c r="E636" s="152"/>
      <c r="F636" s="153"/>
      <c r="G636" s="154"/>
    </row>
    <row r="637" spans="1:16" ht="12.75" customHeight="1" x14ac:dyDescent="0.3">
      <c r="A637" s="149"/>
      <c r="B637" s="150"/>
      <c r="C637" s="380"/>
      <c r="D637" s="380"/>
      <c r="E637" s="381"/>
      <c r="F637" s="153"/>
      <c r="G637" s="154"/>
    </row>
    <row r="638" spans="1:16" x14ac:dyDescent="0.3">
      <c r="A638" s="17" t="s">
        <v>288</v>
      </c>
    </row>
    <row r="639" spans="1:16" ht="6" customHeight="1" x14ac:dyDescent="0.3">
      <c r="A639" s="17"/>
    </row>
    <row r="640" spans="1:16" x14ac:dyDescent="0.3">
      <c r="A640" s="341" t="s">
        <v>187</v>
      </c>
    </row>
    <row r="641" spans="1:7" ht="5.25" customHeight="1" x14ac:dyDescent="0.3">
      <c r="A641" s="17"/>
    </row>
    <row r="642" spans="1:7" ht="13.5" customHeight="1" x14ac:dyDescent="0.3">
      <c r="A642" s="342" t="s">
        <v>121</v>
      </c>
      <c r="B642" s="343"/>
      <c r="C642" s="343"/>
      <c r="D642" s="343"/>
      <c r="E642" s="343"/>
      <c r="F642" s="343"/>
    </row>
    <row r="643" spans="1:7" x14ac:dyDescent="0.3">
      <c r="A643" s="665" t="s">
        <v>289</v>
      </c>
      <c r="B643" s="678"/>
      <c r="C643" s="678"/>
      <c r="D643" s="678"/>
      <c r="E643" s="344"/>
    </row>
    <row r="644" spans="1:7" ht="28" x14ac:dyDescent="0.3">
      <c r="A644" s="375" t="s">
        <v>104</v>
      </c>
      <c r="B644" s="375" t="s">
        <v>105</v>
      </c>
      <c r="C644" s="375" t="s">
        <v>122</v>
      </c>
      <c r="D644" s="375" t="s">
        <v>123</v>
      </c>
      <c r="G644" s="345"/>
    </row>
    <row r="645" spans="1:7" ht="13.5" customHeight="1" x14ac:dyDescent="0.3">
      <c r="A645" s="669" t="s">
        <v>107</v>
      </c>
      <c r="B645" s="376" t="s">
        <v>124</v>
      </c>
      <c r="C645" s="205">
        <v>1174</v>
      </c>
      <c r="D645" s="97">
        <v>704.4</v>
      </c>
      <c r="G645" s="64"/>
    </row>
    <row r="646" spans="1:7" ht="13.5" customHeight="1" x14ac:dyDescent="0.3">
      <c r="A646" s="670"/>
      <c r="B646" s="376" t="s">
        <v>125</v>
      </c>
      <c r="C646" s="365">
        <v>0</v>
      </c>
      <c r="D646" s="346">
        <v>0</v>
      </c>
      <c r="G646" s="64"/>
    </row>
    <row r="647" spans="1:7" ht="13.5" customHeight="1" x14ac:dyDescent="0.3">
      <c r="A647" s="670"/>
      <c r="B647" s="376" t="s">
        <v>126</v>
      </c>
      <c r="C647" s="365">
        <v>0</v>
      </c>
      <c r="D647" s="346">
        <v>0</v>
      </c>
      <c r="G647" s="64"/>
    </row>
    <row r="648" spans="1:7" ht="13.5" customHeight="1" x14ac:dyDescent="0.3">
      <c r="A648" s="670"/>
      <c r="B648" s="376" t="s">
        <v>127</v>
      </c>
      <c r="C648" s="365">
        <v>0</v>
      </c>
      <c r="D648" s="346">
        <v>0</v>
      </c>
      <c r="G648" s="64"/>
    </row>
    <row r="649" spans="1:7" ht="13.5" customHeight="1" x14ac:dyDescent="0.3">
      <c r="A649" s="670"/>
      <c r="B649" s="376" t="s">
        <v>128</v>
      </c>
      <c r="C649" s="35">
        <v>1792</v>
      </c>
      <c r="D649" s="382">
        <v>2927.37</v>
      </c>
      <c r="G649" s="64"/>
    </row>
    <row r="650" spans="1:7" ht="13.5" customHeight="1" x14ac:dyDescent="0.3">
      <c r="A650" s="670"/>
      <c r="B650" s="376" t="s">
        <v>146</v>
      </c>
      <c r="C650" s="386">
        <v>0</v>
      </c>
      <c r="D650" s="367">
        <v>0</v>
      </c>
      <c r="G650" s="64"/>
    </row>
    <row r="651" spans="1:7" ht="13.5" customHeight="1" x14ac:dyDescent="0.3">
      <c r="A651" s="670"/>
      <c r="B651" s="376" t="s">
        <v>147</v>
      </c>
      <c r="C651" s="386">
        <v>0</v>
      </c>
      <c r="D651" s="367">
        <v>0</v>
      </c>
      <c r="G651" s="64"/>
    </row>
    <row r="652" spans="1:7" ht="13.5" customHeight="1" x14ac:dyDescent="0.3">
      <c r="A652" s="670"/>
      <c r="B652" s="376" t="s">
        <v>169</v>
      </c>
      <c r="C652" s="386">
        <v>0</v>
      </c>
      <c r="D652" s="367">
        <v>0</v>
      </c>
      <c r="G652" s="64"/>
    </row>
    <row r="653" spans="1:7" ht="15.75" customHeight="1" x14ac:dyDescent="0.3">
      <c r="A653" s="670"/>
      <c r="B653" s="377" t="s">
        <v>196</v>
      </c>
      <c r="C653" s="386">
        <v>0</v>
      </c>
      <c r="D653" s="367">
        <v>0</v>
      </c>
      <c r="G653" s="136"/>
    </row>
    <row r="654" spans="1:7" ht="15.75" customHeight="1" x14ac:dyDescent="0.3">
      <c r="A654" s="670"/>
      <c r="B654" s="419" t="s">
        <v>211</v>
      </c>
      <c r="C654" s="386">
        <v>0</v>
      </c>
      <c r="D654" s="367">
        <v>0</v>
      </c>
      <c r="G654" s="136"/>
    </row>
    <row r="655" spans="1:7" ht="15.75" customHeight="1" x14ac:dyDescent="0.3">
      <c r="A655" s="670"/>
      <c r="B655" s="419" t="s">
        <v>220</v>
      </c>
      <c r="C655" s="386">
        <v>0</v>
      </c>
      <c r="D655" s="367">
        <v>0</v>
      </c>
      <c r="G655" s="136"/>
    </row>
    <row r="656" spans="1:7" ht="15.75" customHeight="1" x14ac:dyDescent="0.3">
      <c r="A656" s="670"/>
      <c r="B656" s="419" t="s">
        <v>214</v>
      </c>
      <c r="C656" s="386">
        <v>0</v>
      </c>
      <c r="D656" s="367">
        <v>0</v>
      </c>
      <c r="G656" s="136"/>
    </row>
    <row r="657" spans="1:11" ht="15.75" customHeight="1" x14ac:dyDescent="0.3">
      <c r="A657" s="670"/>
      <c r="B657" s="459" t="s">
        <v>290</v>
      </c>
      <c r="C657" s="386">
        <v>0</v>
      </c>
      <c r="D657" s="367">
        <v>0</v>
      </c>
      <c r="G657" s="136"/>
    </row>
    <row r="658" spans="1:11" ht="15" customHeight="1" x14ac:dyDescent="0.3">
      <c r="A658" s="670"/>
      <c r="B658" s="347" t="s">
        <v>129</v>
      </c>
      <c r="C658" s="233">
        <f>SUM(C645:C657)</f>
        <v>2966</v>
      </c>
      <c r="D658" s="233">
        <f>SUM(D645:D657)</f>
        <v>3631.77</v>
      </c>
      <c r="G658" s="136"/>
      <c r="I658" s="69">
        <f>D658-651.65</f>
        <v>2980.12</v>
      </c>
      <c r="J658" s="8">
        <f>3053-97</f>
        <v>2956</v>
      </c>
    </row>
    <row r="659" spans="1:11" x14ac:dyDescent="0.3">
      <c r="A659" s="17" t="s">
        <v>130</v>
      </c>
      <c r="B659" s="60"/>
      <c r="C659" s="136"/>
      <c r="D659" s="330"/>
      <c r="E659" s="330"/>
    </row>
    <row r="661" spans="1:11" x14ac:dyDescent="0.3">
      <c r="A661" s="348" t="s">
        <v>131</v>
      </c>
      <c r="B661" s="665" t="s">
        <v>132</v>
      </c>
      <c r="C661" s="666"/>
      <c r="D661" s="627" t="s">
        <v>133</v>
      </c>
      <c r="E661" s="627"/>
      <c r="F661" s="627" t="s">
        <v>192</v>
      </c>
      <c r="G661" s="627"/>
    </row>
    <row r="662" spans="1:11" ht="18.75" customHeight="1" x14ac:dyDescent="0.3">
      <c r="A662" s="626" t="s">
        <v>291</v>
      </c>
      <c r="B662" s="378" t="s">
        <v>135</v>
      </c>
      <c r="C662" s="379" t="s">
        <v>136</v>
      </c>
      <c r="D662" s="376" t="s">
        <v>135</v>
      </c>
      <c r="E662" s="376" t="s">
        <v>136</v>
      </c>
      <c r="F662" s="376" t="s">
        <v>135</v>
      </c>
      <c r="G662" s="376" t="s">
        <v>136</v>
      </c>
    </row>
    <row r="663" spans="1:11" ht="18.75" customHeight="1" x14ac:dyDescent="0.3">
      <c r="A663" s="626"/>
      <c r="B663" s="452">
        <f>C658</f>
        <v>2966</v>
      </c>
      <c r="C663" s="391">
        <f>D658</f>
        <v>3631.77</v>
      </c>
      <c r="D663" s="349">
        <v>2966</v>
      </c>
      <c r="E663" s="350">
        <v>3631.77</v>
      </c>
      <c r="F663" s="351">
        <f>B663-D663</f>
        <v>0</v>
      </c>
      <c r="G663" s="351">
        <f>C663-E663</f>
        <v>0</v>
      </c>
    </row>
    <row r="664" spans="1:11" ht="50.25" customHeight="1" x14ac:dyDescent="0.3">
      <c r="A664" s="677" t="s">
        <v>206</v>
      </c>
      <c r="B664" s="677"/>
      <c r="C664" s="677"/>
      <c r="D664" s="677"/>
      <c r="E664" s="677"/>
      <c r="F664" s="677"/>
      <c r="G664" s="677"/>
      <c r="H664" s="677"/>
      <c r="I664" s="352"/>
      <c r="J664" s="352"/>
      <c r="K664" s="352"/>
    </row>
    <row r="665" spans="1:11" ht="18.75" customHeight="1" x14ac:dyDescent="0.3">
      <c r="A665" s="260"/>
      <c r="B665" s="260"/>
      <c r="C665" s="260"/>
      <c r="D665" s="260"/>
      <c r="E665" s="260"/>
      <c r="F665" s="260"/>
      <c r="G665" s="260"/>
    </row>
    <row r="666" spans="1:11" x14ac:dyDescent="0.3">
      <c r="A666" s="17" t="s">
        <v>292</v>
      </c>
      <c r="B666" s="246"/>
      <c r="C666" s="135"/>
      <c r="D666" s="67"/>
      <c r="E666" s="353"/>
    </row>
    <row r="667" spans="1:11" x14ac:dyDescent="0.3">
      <c r="A667" s="17"/>
      <c r="B667" s="246"/>
      <c r="C667" s="135"/>
      <c r="D667" s="67"/>
      <c r="E667" s="353"/>
    </row>
    <row r="668" spans="1:11" ht="30.75" customHeight="1" x14ac:dyDescent="0.3">
      <c r="A668" s="624" t="s">
        <v>293</v>
      </c>
      <c r="B668" s="625"/>
      <c r="C668" s="628" t="s">
        <v>294</v>
      </c>
      <c r="D668" s="628"/>
      <c r="E668" s="624" t="s">
        <v>137</v>
      </c>
      <c r="F668" s="625"/>
    </row>
    <row r="669" spans="1:11" x14ac:dyDescent="0.3">
      <c r="A669" s="82" t="s">
        <v>135</v>
      </c>
      <c r="B669" s="82" t="s">
        <v>138</v>
      </c>
      <c r="C669" s="82" t="s">
        <v>135</v>
      </c>
      <c r="D669" s="82" t="s">
        <v>201</v>
      </c>
      <c r="E669" s="82" t="s">
        <v>135</v>
      </c>
      <c r="F669" s="82" t="s">
        <v>139</v>
      </c>
    </row>
    <row r="670" spans="1:11" ht="15.75" customHeight="1" x14ac:dyDescent="0.3">
      <c r="A670" s="376">
        <v>1</v>
      </c>
      <c r="B670" s="376">
        <v>2</v>
      </c>
      <c r="C670" s="376">
        <v>3</v>
      </c>
      <c r="D670" s="376">
        <v>4</v>
      </c>
      <c r="E670" s="376">
        <v>5</v>
      </c>
      <c r="F670" s="376">
        <v>6</v>
      </c>
      <c r="I670" s="8">
        <v>1174</v>
      </c>
      <c r="J670" s="8">
        <v>1875.34</v>
      </c>
    </row>
    <row r="671" spans="1:11" ht="12.75" customHeight="1" x14ac:dyDescent="0.3">
      <c r="A671" s="452">
        <v>2966</v>
      </c>
      <c r="B671" s="391">
        <v>3631.77</v>
      </c>
      <c r="C671" s="354">
        <v>2966</v>
      </c>
      <c r="D671" s="97">
        <v>3631.77</v>
      </c>
      <c r="E671" s="355">
        <f>C671/A671</f>
        <v>1</v>
      </c>
      <c r="F671" s="355">
        <f>D671/B671</f>
        <v>1</v>
      </c>
      <c r="G671" s="154"/>
      <c r="I671" s="8">
        <v>1792</v>
      </c>
      <c r="J671" s="8">
        <v>1756.42</v>
      </c>
    </row>
    <row r="672" spans="1:11" s="356" customFormat="1" ht="12.75" customHeight="1" x14ac:dyDescent="0.3">
      <c r="A672" s="671"/>
      <c r="B672" s="671"/>
      <c r="C672" s="671"/>
      <c r="D672" s="671"/>
      <c r="E672" s="671"/>
      <c r="F672" s="671"/>
      <c r="G672" s="671"/>
    </row>
    <row r="673" spans="1:11" ht="14.25" customHeight="1" x14ac:dyDescent="0.3">
      <c r="A673" s="341" t="s">
        <v>140</v>
      </c>
      <c r="B673" s="150"/>
      <c r="C673" s="380"/>
      <c r="D673" s="380"/>
      <c r="E673" s="381"/>
    </row>
    <row r="674" spans="1:11" ht="4.5" customHeight="1" x14ac:dyDescent="0.3">
      <c r="A674" s="17"/>
    </row>
    <row r="675" spans="1:11" ht="9" customHeight="1" x14ac:dyDescent="0.3">
      <c r="A675" s="357" t="s">
        <v>195</v>
      </c>
      <c r="B675" s="79"/>
      <c r="C675" s="79"/>
      <c r="D675" s="79"/>
      <c r="E675" s="79"/>
      <c r="F675" s="79"/>
      <c r="G675" s="79"/>
    </row>
    <row r="676" spans="1:11" ht="6.75" customHeight="1" x14ac:dyDescent="0.3">
      <c r="A676" s="358"/>
      <c r="B676" s="79"/>
      <c r="C676" s="79"/>
      <c r="D676" s="79"/>
      <c r="E676" s="79"/>
      <c r="F676" s="359"/>
      <c r="G676" s="79"/>
    </row>
    <row r="677" spans="1:11" x14ac:dyDescent="0.3">
      <c r="A677" s="667" t="s">
        <v>295</v>
      </c>
      <c r="B677" s="668"/>
      <c r="C677" s="668"/>
      <c r="D677" s="668"/>
      <c r="E677" s="359"/>
      <c r="F677" s="79"/>
      <c r="G677" s="79"/>
    </row>
    <row r="678" spans="1:11" ht="29.25" customHeight="1" x14ac:dyDescent="0.3">
      <c r="A678" s="453" t="s">
        <v>104</v>
      </c>
      <c r="B678" s="138" t="s">
        <v>105</v>
      </c>
      <c r="C678" s="138" t="s">
        <v>208</v>
      </c>
      <c r="D678" s="138" t="s">
        <v>209</v>
      </c>
      <c r="E678" s="138" t="s">
        <v>207</v>
      </c>
      <c r="F678" s="139" t="s">
        <v>209</v>
      </c>
      <c r="G678" s="360"/>
      <c r="K678" s="8">
        <f>704.4+704.4</f>
        <v>1408.8</v>
      </c>
    </row>
    <row r="679" spans="1:11" ht="13.5" customHeight="1" x14ac:dyDescent="0.3">
      <c r="A679" s="611" t="s">
        <v>141</v>
      </c>
      <c r="B679" s="362" t="s">
        <v>142</v>
      </c>
      <c r="C679" s="452">
        <v>1457</v>
      </c>
      <c r="D679" s="454">
        <v>72.849999999999994</v>
      </c>
      <c r="E679" s="210">
        <v>0</v>
      </c>
      <c r="F679" s="210">
        <v>0</v>
      </c>
      <c r="G679" s="361"/>
    </row>
    <row r="680" spans="1:11" ht="15.75" customHeight="1" x14ac:dyDescent="0.3">
      <c r="A680" s="611"/>
      <c r="B680" s="362" t="s">
        <v>125</v>
      </c>
      <c r="C680" s="455">
        <v>0</v>
      </c>
      <c r="D680" s="456">
        <v>0</v>
      </c>
      <c r="E680" s="210">
        <v>0</v>
      </c>
      <c r="F680" s="210">
        <v>0</v>
      </c>
      <c r="G680" s="228"/>
    </row>
    <row r="681" spans="1:11" ht="15.75" customHeight="1" x14ac:dyDescent="0.3">
      <c r="A681" s="611"/>
      <c r="B681" s="362" t="s">
        <v>126</v>
      </c>
      <c r="C681" s="455">
        <v>0</v>
      </c>
      <c r="D681" s="456">
        <v>0</v>
      </c>
      <c r="E681" s="210">
        <v>0</v>
      </c>
      <c r="F681" s="210">
        <v>0</v>
      </c>
      <c r="G681" s="228"/>
    </row>
    <row r="682" spans="1:11" ht="15.75" customHeight="1" x14ac:dyDescent="0.3">
      <c r="A682" s="611"/>
      <c r="B682" s="362" t="s">
        <v>127</v>
      </c>
      <c r="C682" s="452">
        <v>1650</v>
      </c>
      <c r="D682" s="456">
        <v>82.5</v>
      </c>
      <c r="E682" s="210">
        <v>0</v>
      </c>
      <c r="F682" s="210">
        <v>0</v>
      </c>
      <c r="G682" s="228"/>
    </row>
    <row r="683" spans="1:11" ht="15.75" customHeight="1" x14ac:dyDescent="0.3">
      <c r="A683" s="611"/>
      <c r="B683" s="362" t="s">
        <v>128</v>
      </c>
      <c r="C683" s="455">
        <v>0</v>
      </c>
      <c r="D683" s="456">
        <v>0</v>
      </c>
      <c r="E683" s="210">
        <v>0</v>
      </c>
      <c r="F683" s="210">
        <v>0</v>
      </c>
      <c r="G683" s="228"/>
    </row>
    <row r="684" spans="1:11" ht="15.75" customHeight="1" x14ac:dyDescent="0.3">
      <c r="A684" s="611"/>
      <c r="B684" s="362" t="s">
        <v>146</v>
      </c>
      <c r="C684" s="455">
        <v>0</v>
      </c>
      <c r="D684" s="456">
        <v>0</v>
      </c>
      <c r="E684" s="210">
        <v>0</v>
      </c>
      <c r="F684" s="210">
        <v>0</v>
      </c>
      <c r="G684" s="228"/>
    </row>
    <row r="685" spans="1:11" ht="14.25" customHeight="1" x14ac:dyDescent="0.3">
      <c r="A685" s="611"/>
      <c r="B685" s="362" t="s">
        <v>147</v>
      </c>
      <c r="C685" s="452">
        <v>0</v>
      </c>
      <c r="D685" s="456">
        <v>0</v>
      </c>
      <c r="E685" s="210">
        <v>0</v>
      </c>
      <c r="F685" s="210">
        <v>0</v>
      </c>
      <c r="G685" s="228"/>
    </row>
    <row r="686" spans="1:11" ht="14.25" customHeight="1" x14ac:dyDescent="0.3">
      <c r="A686" s="611"/>
      <c r="B686" s="362" t="s">
        <v>169</v>
      </c>
      <c r="C686" s="452">
        <v>0</v>
      </c>
      <c r="D686" s="456">
        <v>0</v>
      </c>
      <c r="E686" s="210">
        <v>0</v>
      </c>
      <c r="F686" s="210">
        <v>0</v>
      </c>
      <c r="G686" s="228"/>
    </row>
    <row r="687" spans="1:11" ht="14.25" customHeight="1" x14ac:dyDescent="0.3">
      <c r="A687" s="611"/>
      <c r="B687" s="362" t="s">
        <v>210</v>
      </c>
      <c r="C687" s="452">
        <v>0</v>
      </c>
      <c r="D687" s="456">
        <v>0</v>
      </c>
      <c r="E687" s="210">
        <v>0</v>
      </c>
      <c r="F687" s="210">
        <v>0</v>
      </c>
      <c r="G687" s="228"/>
    </row>
    <row r="688" spans="1:11" ht="14.25" customHeight="1" x14ac:dyDescent="0.3">
      <c r="A688" s="611"/>
      <c r="B688" s="362" t="s">
        <v>211</v>
      </c>
      <c r="C688" s="452">
        <v>532</v>
      </c>
      <c r="D688" s="456">
        <v>0</v>
      </c>
      <c r="E688" s="210">
        <v>1457</v>
      </c>
      <c r="F688" s="210">
        <f>E688*5000/100000</f>
        <v>72.849999999999994</v>
      </c>
      <c r="G688" s="228"/>
    </row>
    <row r="689" spans="1:11" ht="14.25" customHeight="1" x14ac:dyDescent="0.3">
      <c r="A689" s="611"/>
      <c r="B689" s="362" t="s">
        <v>223</v>
      </c>
      <c r="C689" s="452">
        <v>0</v>
      </c>
      <c r="D689" s="456">
        <f>C689*5000/100000</f>
        <v>0</v>
      </c>
      <c r="E689" s="210">
        <v>0</v>
      </c>
      <c r="F689" s="210">
        <v>0</v>
      </c>
      <c r="G689" s="228"/>
    </row>
    <row r="690" spans="1:11" ht="14.25" customHeight="1" x14ac:dyDescent="0.3">
      <c r="A690" s="611"/>
      <c r="B690" s="362" t="s">
        <v>224</v>
      </c>
      <c r="C690" s="452">
        <v>0</v>
      </c>
      <c r="D690" s="456">
        <v>0</v>
      </c>
      <c r="E690" s="210"/>
      <c r="F690" s="210"/>
      <c r="G690" s="228"/>
    </row>
    <row r="691" spans="1:11" ht="14.25" customHeight="1" x14ac:dyDescent="0.3">
      <c r="A691" s="611"/>
      <c r="B691" s="362" t="s">
        <v>290</v>
      </c>
      <c r="C691" s="452">
        <v>0</v>
      </c>
      <c r="D691" s="456">
        <v>0</v>
      </c>
      <c r="E691" s="210"/>
      <c r="F691" s="210"/>
      <c r="G691" s="228"/>
    </row>
    <row r="692" spans="1:11" ht="14.25" customHeight="1" x14ac:dyDescent="0.3">
      <c r="A692" s="611"/>
      <c r="B692" s="457" t="s">
        <v>11</v>
      </c>
      <c r="C692" s="210">
        <f>SUM(C679:C691)</f>
        <v>3639</v>
      </c>
      <c r="D692" s="210">
        <f>SUM(D679:D691)</f>
        <v>155.35</v>
      </c>
      <c r="E692" s="210">
        <f>SUM(E679:E689)</f>
        <v>1457</v>
      </c>
      <c r="F692" s="210">
        <f>SUM(F679:F689)</f>
        <v>72.849999999999994</v>
      </c>
      <c r="G692" s="228"/>
      <c r="I692" s="8">
        <f>D692+F692</f>
        <v>228.2</v>
      </c>
      <c r="J692" s="8">
        <f>C692+E692</f>
        <v>5096</v>
      </c>
      <c r="K692" s="8">
        <f>J692*5000/100000</f>
        <v>254.8</v>
      </c>
    </row>
    <row r="693" spans="1:11" ht="14.25" customHeight="1" x14ac:dyDescent="0.3">
      <c r="A693" s="663" t="s">
        <v>225</v>
      </c>
      <c r="B693" s="663"/>
      <c r="C693" s="663"/>
      <c r="D693" s="663"/>
      <c r="E693" s="663"/>
      <c r="F693" s="663"/>
      <c r="G693" s="663"/>
    </row>
    <row r="694" spans="1:11" ht="14.25" customHeight="1" x14ac:dyDescent="0.3">
      <c r="A694" s="663"/>
      <c r="B694" s="663"/>
      <c r="C694" s="663"/>
      <c r="D694" s="663"/>
      <c r="E694" s="663"/>
      <c r="F694" s="663"/>
      <c r="G694" s="663"/>
    </row>
    <row r="695" spans="1:11" ht="20.25" customHeight="1" x14ac:dyDescent="0.3">
      <c r="A695" s="3" t="s">
        <v>143</v>
      </c>
      <c r="B695" s="79"/>
      <c r="C695" s="79"/>
      <c r="D695" s="79"/>
      <c r="E695" s="79"/>
      <c r="F695" s="79"/>
      <c r="G695" s="79"/>
    </row>
    <row r="696" spans="1:11" x14ac:dyDescent="0.3">
      <c r="A696" s="630" t="s">
        <v>131</v>
      </c>
      <c r="B696" s="630" t="s">
        <v>132</v>
      </c>
      <c r="C696" s="630"/>
      <c r="D696" s="630" t="s">
        <v>133</v>
      </c>
      <c r="E696" s="630"/>
      <c r="F696" s="630" t="s">
        <v>134</v>
      </c>
      <c r="G696" s="630"/>
    </row>
    <row r="697" spans="1:11" x14ac:dyDescent="0.3">
      <c r="A697" s="630"/>
      <c r="B697" s="630"/>
      <c r="C697" s="630"/>
      <c r="D697" s="630"/>
      <c r="E697" s="630"/>
      <c r="F697" s="630"/>
      <c r="G697" s="630"/>
    </row>
    <row r="698" spans="1:11" x14ac:dyDescent="0.3">
      <c r="A698" s="629" t="s">
        <v>291</v>
      </c>
      <c r="B698" s="363" t="s">
        <v>135</v>
      </c>
      <c r="C698" s="364" t="s">
        <v>136</v>
      </c>
      <c r="D698" s="362" t="s">
        <v>135</v>
      </c>
      <c r="E698" s="362" t="s">
        <v>136</v>
      </c>
      <c r="F698" s="362" t="s">
        <v>135</v>
      </c>
      <c r="G698" s="362" t="s">
        <v>136</v>
      </c>
    </row>
    <row r="699" spans="1:11" ht="15.75" customHeight="1" x14ac:dyDescent="0.3">
      <c r="A699" s="629"/>
      <c r="B699" s="421">
        <f>C692+E692</f>
        <v>5096</v>
      </c>
      <c r="C699" s="422">
        <f>D692+F692</f>
        <v>228.2</v>
      </c>
      <c r="D699" s="420">
        <v>5096</v>
      </c>
      <c r="E699" s="420">
        <v>228.2</v>
      </c>
      <c r="F699" s="366">
        <v>0</v>
      </c>
      <c r="G699" s="366">
        <v>0</v>
      </c>
    </row>
    <row r="700" spans="1:11" x14ac:dyDescent="0.3">
      <c r="A700" s="17" t="s">
        <v>212</v>
      </c>
    </row>
    <row r="701" spans="1:11" ht="26.25" customHeight="1" x14ac:dyDescent="0.3">
      <c r="J701" s="41"/>
    </row>
    <row r="702" spans="1:11" ht="33" customHeight="1" x14ac:dyDescent="0.3">
      <c r="A702" s="628" t="s">
        <v>296</v>
      </c>
      <c r="B702" s="628"/>
      <c r="C702" s="628" t="s">
        <v>297</v>
      </c>
      <c r="D702" s="628"/>
      <c r="E702" s="628" t="s">
        <v>137</v>
      </c>
      <c r="F702" s="628"/>
    </row>
    <row r="703" spans="1:11" x14ac:dyDescent="0.3">
      <c r="A703" s="82" t="s">
        <v>135</v>
      </c>
      <c r="B703" s="82" t="s">
        <v>138</v>
      </c>
      <c r="C703" s="82" t="s">
        <v>135</v>
      </c>
      <c r="D703" s="82" t="s">
        <v>138</v>
      </c>
      <c r="E703" s="82" t="s">
        <v>135</v>
      </c>
      <c r="F703" s="82" t="s">
        <v>139</v>
      </c>
    </row>
    <row r="704" spans="1:11" ht="15.75" customHeight="1" x14ac:dyDescent="0.3">
      <c r="B704" s="376">
        <v>2</v>
      </c>
      <c r="C704" s="376">
        <v>3</v>
      </c>
      <c r="D704" s="376">
        <v>4</v>
      </c>
      <c r="E704" s="376">
        <v>5</v>
      </c>
      <c r="F704" s="376">
        <v>6</v>
      </c>
    </row>
    <row r="705" spans="1:7" ht="12.75" customHeight="1" x14ac:dyDescent="0.3">
      <c r="A705" s="423">
        <f>B699</f>
        <v>5096</v>
      </c>
      <c r="B705" s="424">
        <f>C699</f>
        <v>228.2</v>
      </c>
      <c r="C705" s="420">
        <v>5096</v>
      </c>
      <c r="D705" s="417">
        <v>228.2</v>
      </c>
      <c r="E705" s="425">
        <f>C705/A705</f>
        <v>1</v>
      </c>
      <c r="F705" s="426">
        <f>D705/B705</f>
        <v>1</v>
      </c>
      <c r="G705" s="154"/>
    </row>
    <row r="706" spans="1:7" x14ac:dyDescent="0.3">
      <c r="B706" s="150"/>
      <c r="C706" s="380"/>
      <c r="D706" s="380"/>
      <c r="E706" s="381"/>
    </row>
  </sheetData>
  <sortState ref="A422:E446">
    <sortCondition ref="A421"/>
  </sortState>
  <mergeCells count="77">
    <mergeCell ref="A693:G694"/>
    <mergeCell ref="A612:B612"/>
    <mergeCell ref="B661:C661"/>
    <mergeCell ref="A617:D617"/>
    <mergeCell ref="A677:D677"/>
    <mergeCell ref="A668:B668"/>
    <mergeCell ref="A645:A658"/>
    <mergeCell ref="A672:G672"/>
    <mergeCell ref="C668:D668"/>
    <mergeCell ref="G632:H632"/>
    <mergeCell ref="A619:A620"/>
    <mergeCell ref="A622:C622"/>
    <mergeCell ref="A664:H664"/>
    <mergeCell ref="A643:D643"/>
    <mergeCell ref="C35:D35"/>
    <mergeCell ref="C36:D36"/>
    <mergeCell ref="C37:D37"/>
    <mergeCell ref="A38:C38"/>
    <mergeCell ref="A39:G39"/>
    <mergeCell ref="A167:F167"/>
    <mergeCell ref="A82:H82"/>
    <mergeCell ref="I222:M222"/>
    <mergeCell ref="J189:L189"/>
    <mergeCell ref="M189:O189"/>
    <mergeCell ref="A104:G104"/>
    <mergeCell ref="A125:F125"/>
    <mergeCell ref="N222:P222"/>
    <mergeCell ref="I245:K245"/>
    <mergeCell ref="C34:D34"/>
    <mergeCell ref="A1:H1"/>
    <mergeCell ref="A2:H2"/>
    <mergeCell ref="A3:H3"/>
    <mergeCell ref="A5:H5"/>
    <mergeCell ref="A7:H7"/>
    <mergeCell ref="A9:H9"/>
    <mergeCell ref="A13:B13"/>
    <mergeCell ref="A21:D21"/>
    <mergeCell ref="A26:D26"/>
    <mergeCell ref="A27:D27"/>
    <mergeCell ref="A33:F33"/>
    <mergeCell ref="A58:B58"/>
    <mergeCell ref="A60:H60"/>
    <mergeCell ref="A146:G146"/>
    <mergeCell ref="I246:K246"/>
    <mergeCell ref="I273:K273"/>
    <mergeCell ref="I300:K300"/>
    <mergeCell ref="A594:A596"/>
    <mergeCell ref="M408:O408"/>
    <mergeCell ref="I480:J480"/>
    <mergeCell ref="K480:L480"/>
    <mergeCell ref="I351:K351"/>
    <mergeCell ref="I373:K373"/>
    <mergeCell ref="I408:K408"/>
    <mergeCell ref="I434:K434"/>
    <mergeCell ref="C702:D702"/>
    <mergeCell ref="A702:B702"/>
    <mergeCell ref="E702:F702"/>
    <mergeCell ref="A698:A699"/>
    <mergeCell ref="B696:C697"/>
    <mergeCell ref="D696:E697"/>
    <mergeCell ref="F696:G697"/>
    <mergeCell ref="A696:A697"/>
    <mergeCell ref="R525:T525"/>
    <mergeCell ref="K556:K564"/>
    <mergeCell ref="J548:L548"/>
    <mergeCell ref="A679:A692"/>
    <mergeCell ref="N525:P525"/>
    <mergeCell ref="K578:K586"/>
    <mergeCell ref="J570:L570"/>
    <mergeCell ref="E607:F607"/>
    <mergeCell ref="A592:D592"/>
    <mergeCell ref="A597:C597"/>
    <mergeCell ref="J525:L525"/>
    <mergeCell ref="E668:F668"/>
    <mergeCell ref="A662:A663"/>
    <mergeCell ref="D661:E661"/>
    <mergeCell ref="F661:G661"/>
  </mergeCells>
  <printOptions horizontalCentered="1"/>
  <pageMargins left="0.23622047244094491" right="0" top="0" bottom="0" header="0.51181102362204722" footer="0.51181102362204722"/>
  <pageSetup paperSize="9" scale="69" orientation="portrait" r:id="rId1"/>
  <headerFooter alignWithMargins="0"/>
  <rowBreaks count="8" manualBreakCount="8">
    <brk id="80" max="7" man="1"/>
    <brk id="186" max="7" man="1"/>
    <brk id="268" max="7" man="1"/>
    <brk id="344" max="7" man="1"/>
    <brk id="453" max="7" man="1"/>
    <brk id="544" max="7" man="1"/>
    <brk id="613" max="7" man="1"/>
    <brk id="672" max="7"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Manipur</vt:lpstr>
      <vt:lpstr>Manipur!Print_Area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HP</cp:lastModifiedBy>
  <cp:lastPrinted>2016-02-22T12:33:25Z</cp:lastPrinted>
  <dcterms:created xsi:type="dcterms:W3CDTF">2012-02-23T12:02:04Z</dcterms:created>
  <dcterms:modified xsi:type="dcterms:W3CDTF">2019-06-22T15:27:56Z</dcterms:modified>
</cp:coreProperties>
</file>